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15480" yWindow="65296" windowWidth="14520" windowHeight="13575" activeTab="0"/>
  </bookViews>
  <sheets>
    <sheet name="MILKCWT" sheetId="1" r:id="rId1"/>
  </sheets>
  <definedNames>
    <definedName name="_Regression_Int" localSheetId="0" hidden="1">1</definedName>
    <definedName name="_xlnm.Print_Area" localSheetId="0">'MILKCWT'!$C$101:$J$127</definedName>
  </definedNames>
  <calcPr fullCalcOnLoad="1"/>
</workbook>
</file>

<file path=xl/sharedStrings.xml><?xml version="1.0" encoding="utf-8"?>
<sst xmlns="http://schemas.openxmlformats.org/spreadsheetml/2006/main" count="173" uniqueCount="153">
  <si>
    <t>Milk Cost of Production (based on Schedule F information)</t>
  </si>
  <si>
    <t xml:space="preserve">     This program is used to calculate an estimate of the cost to</t>
  </si>
  <si>
    <t>Dairy:</t>
  </si>
  <si>
    <t xml:space="preserve">     produce a cwt of milk from Schedule F information.</t>
  </si>
  <si>
    <t>Year:</t>
  </si>
  <si>
    <t>$/cwt</t>
  </si>
  <si>
    <t>Total Gross Milk Sales For Year ($):</t>
  </si>
  <si>
    <t>Total Lbs. Milk Sold For Year:</t>
  </si>
  <si>
    <t>Milk Income:</t>
  </si>
  <si>
    <t>Enter Cash Farm Expenses (mostly from Part II, Tax Form Schedule F)</t>
  </si>
  <si>
    <t>Column B</t>
  </si>
  <si>
    <t>Car, Truck</t>
  </si>
  <si>
    <t>Chemicals</t>
  </si>
  <si>
    <t>Conservation</t>
  </si>
  <si>
    <t>Custom Hire</t>
  </si>
  <si>
    <t>Supplies</t>
  </si>
  <si>
    <t>Feed Purchased</t>
  </si>
  <si>
    <t>Fertilizer, Lime</t>
  </si>
  <si>
    <t>Utilities</t>
  </si>
  <si>
    <t>Freight, Trucking</t>
  </si>
  <si>
    <t>Gas, Fuel, Oil</t>
  </si>
  <si>
    <t>Insurance</t>
  </si>
  <si>
    <t>Total Column  A</t>
  </si>
  <si>
    <t>Total Column  B</t>
  </si>
  <si>
    <t>Cull Cows:</t>
  </si>
  <si>
    <t>Other farm income:</t>
  </si>
  <si>
    <t>OUTPUT SECTION:</t>
  </si>
  <si>
    <t>$/cow</t>
  </si>
  <si>
    <t>Milk Sold</t>
  </si>
  <si>
    <t>Dairy Calves</t>
  </si>
  <si>
    <t>Government Payments</t>
  </si>
  <si>
    <t>Interest</t>
  </si>
  <si>
    <t>Repairs</t>
  </si>
  <si>
    <t>Custom hire</t>
  </si>
  <si>
    <t>Hired Labor</t>
  </si>
  <si>
    <t>Real estate taxes</t>
  </si>
  <si>
    <t>Farm Insurance</t>
  </si>
  <si>
    <t>Seed</t>
  </si>
  <si>
    <t>Fertilizer</t>
  </si>
  <si>
    <t>Crop chemicals</t>
  </si>
  <si>
    <t>Your Farm</t>
  </si>
  <si>
    <t>Difference</t>
  </si>
  <si>
    <t>Rent &amp; Lease</t>
  </si>
  <si>
    <t xml:space="preserve"> Interest</t>
  </si>
  <si>
    <t>Labor</t>
  </si>
  <si>
    <t>Other- Misc.</t>
  </si>
  <si>
    <t>Per Cow</t>
  </si>
  <si>
    <t xml:space="preserve"> Seeds, Plants</t>
  </si>
  <si>
    <t>Vet, Breed, Med.</t>
  </si>
  <si>
    <t>Repairs, Maint.</t>
  </si>
  <si>
    <t>Heifer/cow Purchased</t>
  </si>
  <si>
    <t>Marketing</t>
  </si>
  <si>
    <t>Corn, Wheat, etc.:</t>
  </si>
  <si>
    <t>Misc. (dues, prof. fees, etc.)</t>
  </si>
  <si>
    <t>% of Ave.</t>
  </si>
  <si>
    <t>Expense Items (per crop acre):</t>
  </si>
  <si>
    <t>Column A</t>
  </si>
  <si>
    <t>% Cash Inc.</t>
  </si>
  <si>
    <t>Inventory Changes:</t>
  </si>
  <si>
    <t>Ave. No. Cows =======&gt;</t>
  </si>
  <si>
    <t>Milk/cow ==&gt;</t>
  </si>
  <si>
    <t>Total Expense (per crop acre):</t>
  </si>
  <si>
    <t>Total Income (per cow):</t>
  </si>
  <si>
    <t>Crop Acres ==========&gt;</t>
  </si>
  <si>
    <t>Other Cash Farm Income</t>
  </si>
  <si>
    <t>Other Cash Farm Expenses</t>
  </si>
  <si>
    <t>Total Cash Expense (per cow):</t>
  </si>
  <si>
    <t>Cash Income (per cow):</t>
  </si>
  <si>
    <t>Govt. Program Payments (MILC, crops, etc.)</t>
  </si>
  <si>
    <t>II.  Data using depreciation as a proxy for principal payments.</t>
  </si>
  <si>
    <t>Total</t>
  </si>
  <si>
    <t>Low 25%</t>
  </si>
  <si>
    <t>Average</t>
  </si>
  <si>
    <t>High 25%</t>
  </si>
  <si>
    <r>
      <t xml:space="preserve">      </t>
    </r>
    <r>
      <rPr>
        <b/>
        <vertAlign val="superscript"/>
        <sz val="10"/>
        <rFont val="Gill Sans MT"/>
        <family val="2"/>
      </rPr>
      <t>1</t>
    </r>
    <r>
      <rPr>
        <b/>
        <sz val="10"/>
        <rFont val="Gill Sans MT"/>
        <family val="2"/>
      </rPr>
      <t>% Exp. = percent of total cash expenses</t>
    </r>
  </si>
  <si>
    <r>
      <t>2</t>
    </r>
    <r>
      <rPr>
        <b/>
        <sz val="10"/>
        <rFont val="Gill Sans MT"/>
        <family val="2"/>
      </rPr>
      <t>Cash Expenses (per cow):</t>
    </r>
  </si>
  <si>
    <r>
      <t>Dairy</t>
    </r>
    <r>
      <rPr>
        <b/>
        <vertAlign val="superscript"/>
        <sz val="10"/>
        <rFont val="Gill Sans MT"/>
        <family val="2"/>
      </rPr>
      <t>1</t>
    </r>
  </si>
  <si>
    <r>
      <t>Milk Price</t>
    </r>
    <r>
      <rPr>
        <b/>
        <vertAlign val="superscript"/>
        <sz val="10"/>
        <rFont val="Gill Sans MT"/>
        <family val="2"/>
      </rPr>
      <t>2</t>
    </r>
  </si>
  <si>
    <t>Cash</t>
  </si>
  <si>
    <t>Breakeven</t>
  </si>
  <si>
    <t>Other</t>
  </si>
  <si>
    <t>Sources of</t>
  </si>
  <si>
    <t>Theoretical</t>
  </si>
  <si>
    <t>L'stock Marketing, Trucking &amp; Freight</t>
  </si>
  <si>
    <t>Rents &amp; Leases (mach.,bldg., cattle)</t>
  </si>
  <si>
    <t>Enter your farm's data into cells with green shading.</t>
  </si>
  <si>
    <t>Cull Breeding Livestock</t>
  </si>
  <si>
    <t>Inv. Change</t>
  </si>
  <si>
    <r>
      <t>Farm Income</t>
    </r>
    <r>
      <rPr>
        <b/>
        <vertAlign val="superscript"/>
        <sz val="10"/>
        <rFont val="Gill Sans MT"/>
        <family val="2"/>
      </rPr>
      <t>3</t>
    </r>
  </si>
  <si>
    <r>
      <t>Dep.</t>
    </r>
    <r>
      <rPr>
        <b/>
        <vertAlign val="superscript"/>
        <sz val="10"/>
        <rFont val="Gill Sans MT"/>
        <family val="2"/>
      </rPr>
      <t>4</t>
    </r>
    <r>
      <rPr>
        <b/>
        <sz val="10"/>
        <rFont val="Gill Sans MT"/>
        <family val="2"/>
      </rPr>
      <t xml:space="preserve"> +</t>
    </r>
  </si>
  <si>
    <t>Gross Amount</t>
  </si>
  <si>
    <t>Percent to</t>
  </si>
  <si>
    <t>Milk Prdn.</t>
  </si>
  <si>
    <t>Adj. Amt. to</t>
  </si>
  <si>
    <r>
      <t>Milk Prdn.</t>
    </r>
    <r>
      <rPr>
        <b/>
        <vertAlign val="superscript"/>
        <sz val="10"/>
        <rFont val="Gill Sans MT"/>
        <family val="2"/>
      </rPr>
      <t>1</t>
    </r>
  </si>
  <si>
    <r>
      <t xml:space="preserve">  % Exp.</t>
    </r>
    <r>
      <rPr>
        <b/>
        <vertAlign val="superscript"/>
        <sz val="10"/>
        <rFont val="Gill Sans MT"/>
        <family val="2"/>
      </rPr>
      <t>2</t>
    </r>
  </si>
  <si>
    <t>GROSS FARM INCOME==&gt;</t>
  </si>
  <si>
    <r>
      <t xml:space="preserve">   % Exp.</t>
    </r>
    <r>
      <rPr>
        <b/>
        <vertAlign val="superscript"/>
        <sz val="10"/>
        <rFont val="Gill Sans MT"/>
        <family val="2"/>
      </rPr>
      <t>2</t>
    </r>
  </si>
  <si>
    <r>
      <t>Milk Price</t>
    </r>
    <r>
      <rPr>
        <b/>
        <vertAlign val="superscript"/>
        <sz val="10"/>
        <rFont val="Gill Sans MT"/>
        <family val="2"/>
      </rPr>
      <t>5,6,7</t>
    </r>
  </si>
  <si>
    <r>
      <t xml:space="preserve">     </t>
    </r>
    <r>
      <rPr>
        <vertAlign val="superscript"/>
        <sz val="10"/>
        <rFont val="Gill Sans MT"/>
        <family val="2"/>
      </rPr>
      <t>1</t>
    </r>
    <r>
      <rPr>
        <sz val="10"/>
        <rFont val="Gill Sans MT"/>
        <family val="2"/>
      </rPr>
      <t xml:space="preserve">Low 25%, Average, and High 25% farm data from </t>
    </r>
    <r>
      <rPr>
        <i/>
        <sz val="10"/>
        <rFont val="Gill Sans MT"/>
        <family val="2"/>
      </rPr>
      <t>Michigan Dairy Farm Business Analysis Summary</t>
    </r>
    <r>
      <rPr>
        <sz val="10"/>
        <rFont val="Gill Sans MT"/>
        <family val="2"/>
      </rPr>
      <t xml:space="preserve"> and category determined by return on assets.</t>
    </r>
  </si>
  <si>
    <t xml:space="preserve">       Low 25%, Average, High 25%.</t>
  </si>
  <si>
    <r>
      <t xml:space="preserve">     </t>
    </r>
    <r>
      <rPr>
        <vertAlign val="superscript"/>
        <sz val="10"/>
        <rFont val="Gill Sans MT"/>
        <family val="2"/>
      </rPr>
      <t>3</t>
    </r>
    <r>
      <rPr>
        <sz val="10"/>
        <rFont val="Gill Sans MT"/>
        <family val="2"/>
      </rPr>
      <t>Low 25%, Average, High 25%, and your farm does not include family living expenses/owner draw.</t>
    </r>
  </si>
  <si>
    <r>
      <t xml:space="preserve">     </t>
    </r>
    <r>
      <rPr>
        <vertAlign val="superscript"/>
        <sz val="10"/>
        <rFont val="Gill Sans MT"/>
        <family val="2"/>
      </rPr>
      <t>4</t>
    </r>
    <r>
      <rPr>
        <sz val="10"/>
        <rFont val="Gill Sans MT"/>
        <family val="2"/>
      </rPr>
      <t>Your farm includes actual principal payments instead of depreciation.</t>
    </r>
  </si>
  <si>
    <r>
      <t xml:space="preserve">     </t>
    </r>
    <r>
      <rPr>
        <vertAlign val="superscript"/>
        <sz val="10"/>
        <rFont val="Gill Sans MT"/>
        <family val="2"/>
      </rPr>
      <t>2</t>
    </r>
    <r>
      <rPr>
        <sz val="10"/>
        <rFont val="Gill Sans MT"/>
        <family val="2"/>
      </rPr>
      <t xml:space="preserve">Breakeven milk price adjusts cash breakeven price for other sources of farm income, inventory changes, and true depreciation for </t>
    </r>
  </si>
  <si>
    <t>Dairy</t>
  </si>
  <si>
    <t>% total cash exp. =&gt;</t>
  </si>
  <si>
    <t>GROSS EXP. =&gt;</t>
  </si>
  <si>
    <t>Vet, Med, Breeding</t>
  </si>
  <si>
    <t>cwt</t>
  </si>
  <si>
    <r>
      <rPr>
        <b/>
        <vertAlign val="superscript"/>
        <sz val="10"/>
        <rFont val="Gill Sans MT"/>
        <family val="2"/>
      </rPr>
      <t>2</t>
    </r>
    <r>
      <rPr>
        <b/>
        <sz val="10"/>
        <rFont val="Gill Sans MT"/>
        <family val="2"/>
      </rPr>
      <t>Total Inv. Changes:</t>
    </r>
  </si>
  <si>
    <r>
      <t>4</t>
    </r>
    <r>
      <rPr>
        <sz val="9"/>
        <rFont val="Gill Sans MT"/>
        <family val="2"/>
      </rPr>
      <t>It is recommended that the producer exactly determine the amount of 'Principal Repaid' rather than "Depreciation" since this will aid in determining the most accurate measure of total cash cost of milk production.</t>
    </r>
  </si>
  <si>
    <t>Gross sales/income of farm items other than milk:</t>
  </si>
  <si>
    <t>Family Living Expense: =======================&gt;</t>
  </si>
  <si>
    <t>Depreciation: =============================&gt;</t>
  </si>
  <si>
    <r>
      <t>4</t>
    </r>
    <r>
      <rPr>
        <sz val="10"/>
        <rFont val="Gill Sans MT"/>
        <family val="2"/>
      </rPr>
      <t>Principal Repaid: ==========================&gt;</t>
    </r>
  </si>
  <si>
    <r>
      <rPr>
        <vertAlign val="superscript"/>
        <sz val="10"/>
        <rFont val="Gill Sans MT"/>
        <family val="2"/>
      </rPr>
      <t>3</t>
    </r>
    <r>
      <rPr>
        <sz val="10"/>
        <rFont val="Gill Sans MT"/>
        <family val="2"/>
      </rPr>
      <t>This adjustment is attempting to account for items produced on the farm that are not part of the milking enterprise; they reduce cash cost of milk production at their cash revenue value.</t>
    </r>
  </si>
  <si>
    <r>
      <rPr>
        <vertAlign val="superscript"/>
        <sz val="10"/>
        <rFont val="Gill Sans MT"/>
        <family val="2"/>
      </rPr>
      <t>2</t>
    </r>
    <r>
      <rPr>
        <sz val="10"/>
        <rFont val="Gill Sans MT"/>
        <family val="2"/>
      </rPr>
      <t>Total Inv. Changes equals total inventory changes from FINAN or estimated inventory changes (e.g., changes in:  feed &amp; supply inventories, prepaid expenses, accounts payable, etc.) and can be adjusted by the percentage you wish to attribute to the milking enterprise (cell L30).</t>
    </r>
  </si>
  <si>
    <t>Total Cash Expenses (Line 38, Columns A + B):  ==========================================================&gt;</t>
  </si>
  <si>
    <r>
      <rPr>
        <vertAlign val="superscript"/>
        <sz val="10"/>
        <rFont val="Gill Sans MT"/>
        <family val="2"/>
      </rPr>
      <t>1</t>
    </r>
    <r>
      <rPr>
        <sz val="10"/>
        <rFont val="Gill Sans MT"/>
        <family val="2"/>
      </rPr>
      <t>If less than 100% of a specific expense item was used for milk production expenses, enter a percentage that reflects the true amount used for milk production.</t>
    </r>
  </si>
  <si>
    <t>Cwt. of Milk (Line 2):======================================================================================================&gt;</t>
  </si>
  <si>
    <t>Gross Cash Cost of Milk Production:  Total Gross Cash Expense Adjusted by Percent to Milk Prdn. ================================================&gt;</t>
  </si>
  <si>
    <r>
      <rPr>
        <vertAlign val="superscript"/>
        <sz val="10"/>
        <rFont val="Gill Sans MT"/>
        <family val="2"/>
      </rPr>
      <t>3</t>
    </r>
    <r>
      <rPr>
        <sz val="10"/>
        <rFont val="Gill Sans MT"/>
        <family val="2"/>
      </rPr>
      <t>Total Non-milk Cash income from farm operation (Lines 41+42+44+45+46):===============================================================&gt;</t>
    </r>
  </si>
  <si>
    <t>Net Cash Cost of Milk Production:  Line 49 - Line 50:  ===============================================================================&gt;</t>
  </si>
  <si>
    <r>
      <t xml:space="preserve">Inventory Adj. Cost of Milk Production:  Line 51 - </t>
    </r>
    <r>
      <rPr>
        <vertAlign val="superscript"/>
        <sz val="10"/>
        <rFont val="Gill Sans MT"/>
        <family val="2"/>
      </rPr>
      <t>2</t>
    </r>
    <r>
      <rPr>
        <sz val="10"/>
        <rFont val="Gill Sans MT"/>
        <family val="2"/>
      </rPr>
      <t>Total Inv. Changes (Adj. Amt. to Milk Prdn.) (Line 47): ============================================&gt;</t>
    </r>
  </si>
  <si>
    <t xml:space="preserve">     =======================================================&gt;</t>
  </si>
  <si>
    <t>Inventory Adj. Cost of Milk Production (Line 52) + Family Living Expense (Line 53): ===========================================================&gt;</t>
  </si>
  <si>
    <t xml:space="preserve">    =======================================================&gt;</t>
  </si>
  <si>
    <t>Inv. Adj. Cost of Production of Milk Production (Line 52) + Family Living Expense (Line 53) + Depreciation (Line 55): ====================================&gt;</t>
  </si>
  <si>
    <t>Inv. Adj. Cost Cost of Milk Production (Line 52) +Family Living Expense (Line 53) + Principal Repaid (Line 56):   ========================================&gt;</t>
  </si>
  <si>
    <r>
      <t>2</t>
    </r>
    <r>
      <rPr>
        <sz val="10"/>
        <rFont val="Gill Sans MT"/>
        <family val="2"/>
      </rPr>
      <t>Some expense categories may not match well depending on what expenses the farm accountant includes in a specific expense category.</t>
    </r>
  </si>
  <si>
    <r>
      <t>1</t>
    </r>
    <r>
      <rPr>
        <sz val="10"/>
        <rFont val="Gill Sans MT"/>
        <family val="2"/>
      </rPr>
      <t>Profit category determined by return on assets.</t>
    </r>
  </si>
  <si>
    <r>
      <t>2</t>
    </r>
    <r>
      <rPr>
        <sz val="10"/>
        <rFont val="Gill Sans MT"/>
        <family val="2"/>
      </rPr>
      <t>Equals total cash farm expense.  Therefore, includes all farm operating costs regardless of source.</t>
    </r>
  </si>
  <si>
    <r>
      <t>3</t>
    </r>
    <r>
      <rPr>
        <sz val="10"/>
        <rFont val="Gill Sans MT"/>
        <family val="2"/>
      </rPr>
      <t>Other sources of farm income resulting from production activity.</t>
    </r>
  </si>
  <si>
    <r>
      <t>4</t>
    </r>
    <r>
      <rPr>
        <sz val="10"/>
        <rFont val="Gill Sans MT"/>
        <family val="2"/>
      </rPr>
      <t>Depreciation on a cost basis.</t>
    </r>
  </si>
  <si>
    <r>
      <t>5</t>
    </r>
    <r>
      <rPr>
        <sz val="10"/>
        <rFont val="Gill Sans MT"/>
        <family val="2"/>
      </rPr>
      <t>Assumes non-milk sources of farm cash income were sold at breakeven cash cost for Low 25%, Average, High 25%.</t>
    </r>
  </si>
  <si>
    <t xml:space="preserve">  Due to accelerated depreciation, will not match principal payments in the short term.</t>
  </si>
  <si>
    <r>
      <t>6</t>
    </r>
    <r>
      <rPr>
        <sz val="10"/>
        <rFont val="Gill Sans MT"/>
        <family val="2"/>
      </rPr>
      <t>Uses total depreciation as a proxy for the principal portion of debt repayment for Low 25%, Average, and High 25%.</t>
    </r>
  </si>
  <si>
    <r>
      <rPr>
        <vertAlign val="superscript"/>
        <sz val="8"/>
        <rFont val="Gill Sans MT"/>
        <family val="2"/>
      </rPr>
      <t>7</t>
    </r>
    <r>
      <rPr>
        <sz val="10"/>
        <rFont val="Gill Sans MT"/>
        <family val="2"/>
      </rPr>
      <t>Your dairy uses actual principal payments instead of depreciation.</t>
    </r>
  </si>
  <si>
    <r>
      <t xml:space="preserve">    Your Dairy Vs. Average Income &amp; Expenses for </t>
    </r>
    <r>
      <rPr>
        <b/>
        <i/>
        <vertAlign val="superscript"/>
        <sz val="12"/>
        <rFont val="Gill Sans MT"/>
        <family val="2"/>
      </rPr>
      <t>1</t>
    </r>
    <r>
      <rPr>
        <b/>
        <i/>
        <sz val="12"/>
        <rFont val="Gill Sans MT"/>
        <family val="2"/>
      </rPr>
      <t>Michigan Dairy Farms 2014</t>
    </r>
  </si>
  <si>
    <t>Avg. Number of Cows = 344 head</t>
  </si>
  <si>
    <t>Avg. Total Crop Acres = 900 acres</t>
  </si>
  <si>
    <t>Per cwt</t>
  </si>
  <si>
    <t>family living</t>
  </si>
  <si>
    <t>Mich. Average</t>
  </si>
  <si>
    <t>% of Average</t>
  </si>
  <si>
    <t>Professional</t>
  </si>
  <si>
    <t>Decon &amp; bull calves</t>
  </si>
  <si>
    <t>Other Live. Hefr.-Steer-Feeders</t>
  </si>
  <si>
    <t>depreciation</t>
  </si>
  <si>
    <t>Taxes-Real estate-Sales</t>
  </si>
  <si>
    <t>Michigan Dairy Farm Business Analysis Summary data (2014, preliminary).</t>
  </si>
  <si>
    <r>
      <t>1</t>
    </r>
    <r>
      <rPr>
        <sz val="10"/>
        <rFont val="Gill Sans MT"/>
        <family val="2"/>
      </rPr>
      <t>Data from Michigan Dairy Farm Business Analysis Summaries, 2014(preliminary).</t>
    </r>
  </si>
  <si>
    <t xml:space="preserve"> 26.a      Land Rent</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</si>
</sst>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0.0%"/>
    <numFmt numFmtId="166" formatCode="&quot;$&quot;#,##0.00"/>
    <numFmt numFmtId="167" formatCode="&quot;$&quot;#,##0"/>
  </numFmts>
  <fonts count="67">
    <font>
      <sz val="10"/>
      <name val="Courier"/>
      <family val="0"/>
    </font>
    <font>
      <sz val="11"/>
      <color indexed="8"/>
      <name val="Calibri"/>
      <family val="2"/>
    </font>
    <font>
      <sz val="10"/>
      <name val="Gill Sans MT"/>
      <family val="2"/>
    </font>
    <font>
      <sz val="9"/>
      <name val="Gill Sans MT"/>
      <family val="2"/>
    </font>
    <font>
      <b/>
      <sz val="12"/>
      <name val="Gill Sans MT"/>
      <family val="2"/>
    </font>
    <font>
      <b/>
      <sz val="10"/>
      <name val="Gill Sans MT"/>
      <family val="2"/>
    </font>
    <font>
      <b/>
      <sz val="9"/>
      <name val="Gill Sans MT"/>
      <family val="2"/>
    </font>
    <font>
      <b/>
      <sz val="10"/>
      <color indexed="12"/>
      <name val="Gill Sans MT"/>
      <family val="2"/>
    </font>
    <font>
      <b/>
      <sz val="9"/>
      <color indexed="12"/>
      <name val="Gill Sans MT"/>
      <family val="2"/>
    </font>
    <font>
      <b/>
      <sz val="10"/>
      <color indexed="8"/>
      <name val="Gill Sans MT"/>
      <family val="2"/>
    </font>
    <font>
      <b/>
      <sz val="9"/>
      <color indexed="8"/>
      <name val="Gill Sans MT"/>
      <family val="2"/>
    </font>
    <font>
      <b/>
      <sz val="10"/>
      <color indexed="59"/>
      <name val="Gill Sans MT"/>
      <family val="2"/>
    </font>
    <font>
      <b/>
      <sz val="9"/>
      <color indexed="59"/>
      <name val="Gill Sans MT"/>
      <family val="2"/>
    </font>
    <font>
      <sz val="9"/>
      <color indexed="59"/>
      <name val="Gill Sans MT"/>
      <family val="2"/>
    </font>
    <font>
      <b/>
      <vertAlign val="superscript"/>
      <sz val="10"/>
      <name val="Gill Sans MT"/>
      <family val="2"/>
    </font>
    <font>
      <sz val="10"/>
      <color indexed="9"/>
      <name val="Gill Sans MT"/>
      <family val="2"/>
    </font>
    <font>
      <vertAlign val="superscript"/>
      <sz val="10"/>
      <name val="Gill Sans MT"/>
      <family val="2"/>
    </font>
    <font>
      <b/>
      <i/>
      <sz val="12"/>
      <name val="Gill Sans MT"/>
      <family val="2"/>
    </font>
    <font>
      <b/>
      <i/>
      <vertAlign val="superscript"/>
      <sz val="12"/>
      <name val="Gill Sans MT"/>
      <family val="2"/>
    </font>
    <font>
      <vertAlign val="superscript"/>
      <sz val="9"/>
      <name val="Gill Sans MT"/>
      <family val="2"/>
    </font>
    <font>
      <vertAlign val="superscript"/>
      <sz val="8"/>
      <name val="Gill Sans MT"/>
      <family val="2"/>
    </font>
    <font>
      <sz val="8"/>
      <name val="Gill Sans MT"/>
      <family val="2"/>
    </font>
    <font>
      <sz val="10"/>
      <color indexed="8"/>
      <name val="Gill Sans MT"/>
      <family val="2"/>
    </font>
    <font>
      <i/>
      <sz val="10"/>
      <name val="Gill Sans MT"/>
      <family val="2"/>
    </font>
    <font>
      <b/>
      <sz val="12"/>
      <color indexed="8"/>
      <name val="Gill Sans MT"/>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9"/>
      <color indexed="9"/>
      <name val="Gill Sans MT"/>
      <family val="2"/>
    </font>
    <font>
      <sz val="11"/>
      <name val="Calibri"/>
      <family val="0"/>
    </font>
    <font>
      <sz val="10"/>
      <color indexed="8"/>
      <name val="Calibri"/>
      <family val="0"/>
    </font>
    <font>
      <sz val="12"/>
      <color indexed="8"/>
      <name val="Gill Sans MT"/>
      <family val="0"/>
    </font>
    <font>
      <b/>
      <vertAlign val="superscript"/>
      <sz val="10"/>
      <color indexed="8"/>
      <name val="Gill Sans MT"/>
      <family val="0"/>
    </font>
    <font>
      <b/>
      <vertAlign val="superscript"/>
      <sz val="12"/>
      <color indexed="8"/>
      <name val="Gill Sans MT"/>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0000FF"/>
      <name val="Gill Sans MT"/>
      <family val="2"/>
    </font>
    <font>
      <b/>
      <sz val="9"/>
      <color rgb="FF0000FF"/>
      <name val="Gill Sans MT"/>
      <family val="2"/>
    </font>
    <font>
      <sz val="9"/>
      <color theme="0"/>
      <name val="Gill Sans MT"/>
      <family val="2"/>
    </font>
    <font>
      <b/>
      <sz val="10"/>
      <color theme="1"/>
      <name val="Gill Sans MT"/>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6" tint="0.5999600291252136"/>
        <bgColor indexed="64"/>
      </patternFill>
    </fill>
    <fill>
      <patternFill patternType="solid">
        <fgColor theme="0" tint="-0.24993999302387238"/>
        <bgColor indexed="64"/>
      </patternFill>
    </fill>
  </fills>
  <borders count="7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top style="double"/>
      <bottom/>
    </border>
    <border>
      <left/>
      <right/>
      <top style="double"/>
      <bottom/>
    </border>
    <border>
      <left/>
      <right style="double"/>
      <top style="double"/>
      <bottom/>
    </border>
    <border>
      <left style="double"/>
      <right/>
      <top/>
      <bottom/>
    </border>
    <border>
      <left style="medium"/>
      <right/>
      <top style="medium"/>
      <bottom/>
    </border>
    <border>
      <left/>
      <right/>
      <top style="medium"/>
      <bottom/>
    </border>
    <border>
      <left/>
      <right style="medium"/>
      <top style="medium"/>
      <bottom/>
    </border>
    <border>
      <left/>
      <right style="double"/>
      <top/>
      <bottom/>
    </border>
    <border>
      <left style="medium"/>
      <right/>
      <top/>
      <bottom style="medium"/>
    </border>
    <border>
      <left/>
      <right/>
      <top/>
      <bottom style="medium"/>
    </border>
    <border>
      <left/>
      <right style="medium"/>
      <top/>
      <bottom style="medium"/>
    </border>
    <border>
      <left style="double"/>
      <right/>
      <top style="medium"/>
      <bottom style="medium"/>
    </border>
    <border>
      <left/>
      <right/>
      <top style="medium"/>
      <bottom style="medium"/>
    </border>
    <border>
      <left style="thin"/>
      <right style="thin"/>
      <top style="medium"/>
      <bottom style="medium"/>
    </border>
    <border>
      <left/>
      <right style="double"/>
      <top style="medium"/>
      <bottom style="medium"/>
    </border>
    <border>
      <left style="double"/>
      <right/>
      <top/>
      <bottom style="double"/>
    </border>
    <border>
      <left/>
      <right/>
      <top/>
      <bottom style="double"/>
    </border>
    <border>
      <left style="double"/>
      <right/>
      <top style="double"/>
      <bottom style="thin"/>
    </border>
    <border>
      <left/>
      <right/>
      <top style="double"/>
      <bottom style="thin"/>
    </border>
    <border>
      <left/>
      <right style="double"/>
      <top style="double"/>
      <bottom style="thin"/>
    </border>
    <border>
      <left style="double"/>
      <right style="thin"/>
      <top style="thin"/>
      <bottom/>
    </border>
    <border>
      <left style="double"/>
      <right style="thin"/>
      <top style="thin"/>
      <bottom style="thin"/>
    </border>
    <border>
      <left style="thin"/>
      <right style="thin"/>
      <top style="thin"/>
      <bottom style="thin"/>
    </border>
    <border>
      <left style="thin"/>
      <right style="double"/>
      <top style="thin"/>
      <bottom style="thin"/>
    </border>
    <border>
      <left style="double"/>
      <right style="thin"/>
      <top/>
      <bottom/>
    </border>
    <border>
      <left style="thin"/>
      <right style="thin"/>
      <top style="thin"/>
      <bottom/>
    </border>
    <border>
      <left style="thin"/>
      <right style="thin"/>
      <top/>
      <bottom/>
    </border>
    <border>
      <left style="thin"/>
      <right/>
      <top style="thin"/>
      <bottom style="thin"/>
    </border>
    <border>
      <left style="thin"/>
      <right style="thin"/>
      <top/>
      <bottom style="thin"/>
    </border>
    <border>
      <left/>
      <right style="double"/>
      <top style="thin"/>
      <bottom style="thin"/>
    </border>
    <border>
      <left style="thin"/>
      <right/>
      <top/>
      <bottom style="thin"/>
    </border>
    <border>
      <left style="thin"/>
      <right/>
      <top style="thin"/>
      <bottom/>
    </border>
    <border>
      <left/>
      <right style="double"/>
      <top style="thin"/>
      <bottom/>
    </border>
    <border>
      <left style="double"/>
      <right style="thin"/>
      <top/>
      <bottom style="double"/>
    </border>
    <border>
      <left style="thin"/>
      <right/>
      <top style="thin"/>
      <bottom style="double"/>
    </border>
    <border>
      <left style="thin"/>
      <right style="thin"/>
      <top style="thin"/>
      <bottom style="double"/>
    </border>
    <border>
      <left/>
      <right style="double"/>
      <top style="thin"/>
      <bottom style="double"/>
    </border>
    <border>
      <left/>
      <right style="double"/>
      <top/>
      <bottom style="double"/>
    </border>
    <border>
      <left style="medium"/>
      <right style="medium"/>
      <top/>
      <bottom/>
    </border>
    <border>
      <left style="medium"/>
      <right style="medium"/>
      <top/>
      <bottom style="double"/>
    </border>
    <border>
      <left/>
      <right style="thin"/>
      <top style="thin"/>
      <bottom style="thin"/>
    </border>
    <border>
      <left style="thin"/>
      <right style="thin"/>
      <top style="thin"/>
      <bottom style="medium"/>
    </border>
    <border>
      <left style="thin"/>
      <right style="thin"/>
      <top style="medium"/>
      <bottom/>
    </border>
    <border>
      <left style="thin"/>
      <right style="thin"/>
      <top/>
      <bottom style="medium"/>
    </border>
    <border>
      <left style="thin"/>
      <right style="thin"/>
      <top style="medium"/>
      <bottom style="thin"/>
    </border>
    <border>
      <left/>
      <right style="medium"/>
      <top style="medium"/>
      <bottom style="thin"/>
    </border>
    <border>
      <left/>
      <right style="medium"/>
      <top style="thin"/>
      <bottom style="thin"/>
    </border>
    <border>
      <left/>
      <right style="medium"/>
      <top style="thin"/>
      <bottom style="medium"/>
    </border>
    <border>
      <left style="thin"/>
      <right style="double"/>
      <top style="thin"/>
      <bottom style="medium"/>
    </border>
    <border>
      <left style="thin"/>
      <right style="double"/>
      <top style="medium"/>
      <bottom/>
    </border>
    <border>
      <left style="medium"/>
      <right style="medium"/>
      <top style="medium"/>
      <bottom/>
    </border>
    <border>
      <left style="thin"/>
      <right style="double"/>
      <top/>
      <bottom/>
    </border>
    <border>
      <left style="thin"/>
      <right style="double"/>
      <top style="medium"/>
      <bottom style="thin"/>
    </border>
    <border>
      <left style="thin"/>
      <right style="thin"/>
      <top style="double"/>
      <bottom/>
    </border>
    <border>
      <left style="double"/>
      <right/>
      <top/>
      <bottom style="thin"/>
    </border>
    <border>
      <left/>
      <right style="double"/>
      <top/>
      <bottom style="thin"/>
    </border>
    <border>
      <left style="thin"/>
      <right style="thin"/>
      <top/>
      <bottom style="double"/>
    </border>
    <border>
      <left style="medium"/>
      <right/>
      <top/>
      <bottom style="thin"/>
    </border>
    <border>
      <left style="medium"/>
      <right/>
      <top style="thin"/>
      <bottom style="thin"/>
    </border>
    <border>
      <left style="medium"/>
      <right/>
      <top style="thin"/>
      <bottom style="medium"/>
    </border>
    <border>
      <left/>
      <right style="medium"/>
      <top>
        <color indexed="63"/>
      </top>
      <bottom style="thin"/>
    </border>
    <border>
      <left style="thin"/>
      <right style="double"/>
      <top>
        <color indexed="63"/>
      </top>
      <bottom style="thin"/>
    </border>
    <border>
      <left style="double"/>
      <right>
        <color indexed="63"/>
      </right>
      <top style="medium"/>
      <bottom>
        <color indexed="63"/>
      </bottom>
    </border>
    <border>
      <left>
        <color indexed="63"/>
      </left>
      <right style="medium"/>
      <top>
        <color indexed="63"/>
      </top>
      <bottom>
        <color indexed="63"/>
      </bottom>
    </border>
    <border>
      <left style="double"/>
      <right>
        <color indexed="63"/>
      </right>
      <top>
        <color indexed="63"/>
      </top>
      <bottom style="medium"/>
    </border>
    <border>
      <left style="double"/>
      <right/>
      <top style="thin"/>
      <bottom style="thin"/>
    </border>
    <border>
      <left style="double"/>
      <right>
        <color indexed="63"/>
      </right>
      <top style="thin"/>
      <bottom/>
    </border>
    <border>
      <left>
        <color indexed="63"/>
      </left>
      <right>
        <color indexed="63"/>
      </right>
      <top style="thin"/>
      <bottom/>
    </border>
    <border>
      <left>
        <color indexed="63"/>
      </left>
      <right style="medium"/>
      <top style="thin"/>
      <bottom/>
    </border>
  </borders>
  <cellStyleXfs count="61">
    <xf numFmtId="164"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289">
    <xf numFmtId="164" fontId="0" fillId="0" borderId="0" xfId="0" applyAlignment="1">
      <alignment/>
    </xf>
    <xf numFmtId="164" fontId="2" fillId="0" borderId="0" xfId="0" applyFont="1" applyAlignment="1" applyProtection="1">
      <alignment/>
      <protection/>
    </xf>
    <xf numFmtId="4" fontId="2" fillId="0" borderId="0" xfId="0" applyNumberFormat="1" applyFont="1" applyAlignment="1" applyProtection="1">
      <alignment/>
      <protection/>
    </xf>
    <xf numFmtId="4" fontId="3" fillId="0" borderId="0" xfId="0" applyNumberFormat="1" applyFont="1" applyAlignment="1" applyProtection="1">
      <alignment/>
      <protection/>
    </xf>
    <xf numFmtId="164" fontId="3" fillId="0" borderId="0" xfId="0" applyFont="1" applyAlignment="1" applyProtection="1">
      <alignment/>
      <protection/>
    </xf>
    <xf numFmtId="164" fontId="4" fillId="0" borderId="0" xfId="0" applyFont="1" applyAlignment="1" applyProtection="1">
      <alignment/>
      <protection/>
    </xf>
    <xf numFmtId="164" fontId="2" fillId="0" borderId="10" xfId="0" applyFont="1" applyBorder="1" applyAlignment="1" applyProtection="1">
      <alignment/>
      <protection/>
    </xf>
    <xf numFmtId="164" fontId="2" fillId="0" borderId="11" xfId="0" applyFont="1" applyBorder="1" applyAlignment="1" applyProtection="1">
      <alignment/>
      <protection/>
    </xf>
    <xf numFmtId="4" fontId="2" fillId="0" borderId="11" xfId="0" applyNumberFormat="1" applyFont="1" applyBorder="1" applyAlignment="1" applyProtection="1">
      <alignment/>
      <protection/>
    </xf>
    <xf numFmtId="4" fontId="3" fillId="0" borderId="11" xfId="0" applyNumberFormat="1" applyFont="1" applyBorder="1" applyAlignment="1" applyProtection="1">
      <alignment/>
      <protection/>
    </xf>
    <xf numFmtId="164" fontId="3" fillId="0" borderId="11" xfId="0" applyFont="1" applyBorder="1" applyAlignment="1" applyProtection="1">
      <alignment/>
      <protection/>
    </xf>
    <xf numFmtId="164" fontId="3" fillId="0" borderId="12" xfId="0" applyFont="1" applyBorder="1" applyAlignment="1" applyProtection="1">
      <alignment/>
      <protection/>
    </xf>
    <xf numFmtId="164" fontId="2" fillId="0" borderId="13" xfId="0" applyFont="1" applyBorder="1" applyAlignment="1" applyProtection="1">
      <alignment/>
      <protection/>
    </xf>
    <xf numFmtId="164" fontId="5" fillId="0" borderId="14" xfId="0" applyFont="1" applyBorder="1" applyAlignment="1" applyProtection="1">
      <alignment horizontal="left"/>
      <protection/>
    </xf>
    <xf numFmtId="4" fontId="2" fillId="0" borderId="15" xfId="0" applyNumberFormat="1" applyFont="1" applyBorder="1" applyAlignment="1" applyProtection="1">
      <alignment/>
      <protection/>
    </xf>
    <xf numFmtId="4" fontId="6" fillId="0" borderId="15" xfId="0" applyNumberFormat="1" applyFont="1" applyBorder="1" applyAlignment="1" applyProtection="1">
      <alignment/>
      <protection/>
    </xf>
    <xf numFmtId="4" fontId="3" fillId="0" borderId="15" xfId="0" applyNumberFormat="1" applyFont="1" applyBorder="1" applyAlignment="1" applyProtection="1">
      <alignment/>
      <protection/>
    </xf>
    <xf numFmtId="164" fontId="3" fillId="0" borderId="15" xfId="0" applyFont="1" applyBorder="1" applyAlignment="1" applyProtection="1">
      <alignment/>
      <protection/>
    </xf>
    <xf numFmtId="164" fontId="2" fillId="0" borderId="16" xfId="0" applyFont="1" applyBorder="1" applyAlignment="1" applyProtection="1">
      <alignment/>
      <protection/>
    </xf>
    <xf numFmtId="164" fontId="5" fillId="0" borderId="0" xfId="0" applyFont="1" applyAlignment="1" applyProtection="1">
      <alignment horizontal="right"/>
      <protection/>
    </xf>
    <xf numFmtId="4" fontId="3" fillId="0" borderId="0" xfId="0" applyNumberFormat="1" applyFont="1" applyBorder="1" applyAlignment="1" applyProtection="1">
      <alignment/>
      <protection/>
    </xf>
    <xf numFmtId="164" fontId="3" fillId="0" borderId="17" xfId="0" applyFont="1" applyBorder="1" applyAlignment="1" applyProtection="1">
      <alignment/>
      <protection/>
    </xf>
    <xf numFmtId="164" fontId="5" fillId="0" borderId="18" xfId="0" applyFont="1" applyBorder="1" applyAlignment="1" applyProtection="1">
      <alignment horizontal="left"/>
      <protection/>
    </xf>
    <xf numFmtId="4" fontId="2" fillId="0" borderId="19" xfId="0" applyNumberFormat="1" applyFont="1" applyBorder="1" applyAlignment="1" applyProtection="1">
      <alignment/>
      <protection/>
    </xf>
    <xf numFmtId="4" fontId="3" fillId="0" borderId="19" xfId="0" applyNumberFormat="1" applyFont="1" applyBorder="1" applyAlignment="1" applyProtection="1">
      <alignment/>
      <protection/>
    </xf>
    <xf numFmtId="164" fontId="3" fillId="0" borderId="19" xfId="0" applyFont="1" applyBorder="1" applyAlignment="1" applyProtection="1">
      <alignment/>
      <protection/>
    </xf>
    <xf numFmtId="164" fontId="2" fillId="0" borderId="20" xfId="0" applyFont="1" applyBorder="1" applyAlignment="1" applyProtection="1">
      <alignment/>
      <protection/>
    </xf>
    <xf numFmtId="164" fontId="3" fillId="0" borderId="0" xfId="0" applyFont="1" applyBorder="1" applyAlignment="1" applyProtection="1">
      <alignment/>
      <protection/>
    </xf>
    <xf numFmtId="164" fontId="2" fillId="0" borderId="0" xfId="0" applyFont="1" applyBorder="1" applyAlignment="1" applyProtection="1">
      <alignment/>
      <protection/>
    </xf>
    <xf numFmtId="4" fontId="2" fillId="0" borderId="0" xfId="0" applyNumberFormat="1" applyFont="1" applyBorder="1" applyAlignment="1" applyProtection="1">
      <alignment/>
      <protection/>
    </xf>
    <xf numFmtId="4" fontId="6" fillId="0" borderId="0" xfId="0" applyNumberFormat="1" applyFont="1" applyBorder="1" applyAlignment="1" applyProtection="1">
      <alignment horizontal="center"/>
      <protection/>
    </xf>
    <xf numFmtId="164" fontId="6" fillId="0" borderId="0" xfId="0" applyFont="1" applyBorder="1" applyAlignment="1" applyProtection="1">
      <alignment horizontal="center"/>
      <protection/>
    </xf>
    <xf numFmtId="164" fontId="6" fillId="0" borderId="0" xfId="0" applyFont="1" applyBorder="1" applyAlignment="1" applyProtection="1">
      <alignment horizontal="left"/>
      <protection/>
    </xf>
    <xf numFmtId="164" fontId="2" fillId="0" borderId="13" xfId="0" applyNumberFormat="1" applyFont="1" applyBorder="1" applyAlignment="1" applyProtection="1">
      <alignment/>
      <protection/>
    </xf>
    <xf numFmtId="164" fontId="5" fillId="0" borderId="0" xfId="0" applyNumberFormat="1" applyFont="1" applyBorder="1" applyAlignment="1" applyProtection="1">
      <alignment horizontal="left"/>
      <protection/>
    </xf>
    <xf numFmtId="8" fontId="8" fillId="0" borderId="0" xfId="0" applyNumberFormat="1" applyFont="1" applyBorder="1" applyAlignment="1" applyProtection="1">
      <alignment horizontal="center"/>
      <protection/>
    </xf>
    <xf numFmtId="165" fontId="9" fillId="0" borderId="0" xfId="0" applyNumberFormat="1" applyFont="1" applyBorder="1" applyAlignment="1" applyProtection="1">
      <alignment horizontal="center"/>
      <protection/>
    </xf>
    <xf numFmtId="8" fontId="10" fillId="0" borderId="0" xfId="0" applyNumberFormat="1" applyFont="1" applyBorder="1" applyAlignment="1" applyProtection="1">
      <alignment horizontal="left"/>
      <protection/>
    </xf>
    <xf numFmtId="8" fontId="10" fillId="0" borderId="0" xfId="0" applyNumberFormat="1" applyFont="1" applyBorder="1" applyAlignment="1" applyProtection="1">
      <alignment horizontal="right"/>
      <protection/>
    </xf>
    <xf numFmtId="164" fontId="6" fillId="0" borderId="0" xfId="0" applyNumberFormat="1" applyFont="1" applyBorder="1" applyAlignment="1" applyProtection="1">
      <alignment horizontal="right"/>
      <protection/>
    </xf>
    <xf numFmtId="4" fontId="8" fillId="0" borderId="0" xfId="0" applyNumberFormat="1" applyFont="1" applyBorder="1" applyAlignment="1" applyProtection="1">
      <alignment horizontal="center"/>
      <protection/>
    </xf>
    <xf numFmtId="38" fontId="7" fillId="0" borderId="0" xfId="0" applyNumberFormat="1" applyFont="1" applyBorder="1" applyAlignment="1" applyProtection="1">
      <alignment horizontal="center"/>
      <protection/>
    </xf>
    <xf numFmtId="164" fontId="5" fillId="0" borderId="0" xfId="0" applyNumberFormat="1" applyFont="1" applyBorder="1" applyAlignment="1" applyProtection="1">
      <alignment horizontal="right"/>
      <protection/>
    </xf>
    <xf numFmtId="7" fontId="7" fillId="0" borderId="0" xfId="0" applyNumberFormat="1" applyFont="1" applyBorder="1" applyAlignment="1" applyProtection="1">
      <alignment horizontal="right"/>
      <protection/>
    </xf>
    <xf numFmtId="167" fontId="7" fillId="0" borderId="0" xfId="0" applyNumberFormat="1" applyFont="1" applyBorder="1" applyAlignment="1" applyProtection="1">
      <alignment horizontal="center"/>
      <protection/>
    </xf>
    <xf numFmtId="4" fontId="6" fillId="0" borderId="0" xfId="0" applyNumberFormat="1" applyFont="1" applyBorder="1" applyAlignment="1" applyProtection="1">
      <alignment horizontal="left"/>
      <protection/>
    </xf>
    <xf numFmtId="4" fontId="3" fillId="0" borderId="0" xfId="0" applyNumberFormat="1" applyFont="1" applyBorder="1" applyAlignment="1" applyProtection="1">
      <alignment horizontal="center"/>
      <protection/>
    </xf>
    <xf numFmtId="164" fontId="3" fillId="0" borderId="0" xfId="0" applyFont="1" applyBorder="1" applyAlignment="1" applyProtection="1">
      <alignment horizontal="center"/>
      <protection/>
    </xf>
    <xf numFmtId="7" fontId="3" fillId="0" borderId="0" xfId="0" applyNumberFormat="1" applyFont="1" applyBorder="1" applyAlignment="1" applyProtection="1">
      <alignment/>
      <protection/>
    </xf>
    <xf numFmtId="164" fontId="5" fillId="0" borderId="0" xfId="0" applyFont="1" applyBorder="1" applyAlignment="1" applyProtection="1">
      <alignment horizontal="center"/>
      <protection/>
    </xf>
    <xf numFmtId="8" fontId="7" fillId="0" borderId="0" xfId="0" applyNumberFormat="1" applyFont="1" applyBorder="1" applyAlignment="1" applyProtection="1">
      <alignment horizontal="center"/>
      <protection/>
    </xf>
    <xf numFmtId="6" fontId="11" fillId="0" borderId="0" xfId="0" applyNumberFormat="1" applyFont="1" applyBorder="1" applyAlignment="1" applyProtection="1">
      <alignment horizontal="center"/>
      <protection/>
    </xf>
    <xf numFmtId="165" fontId="7" fillId="0" borderId="0" xfId="0" applyNumberFormat="1" applyFont="1" applyBorder="1" applyAlignment="1" applyProtection="1">
      <alignment horizontal="center"/>
      <protection/>
    </xf>
    <xf numFmtId="164" fontId="2" fillId="0" borderId="0" xfId="0" applyNumberFormat="1" applyFont="1" applyBorder="1" applyAlignment="1" applyProtection="1">
      <alignment/>
      <protection/>
    </xf>
    <xf numFmtId="6" fontId="7" fillId="0" borderId="0" xfId="0" applyNumberFormat="1" applyFont="1" applyBorder="1" applyAlignment="1" applyProtection="1">
      <alignment/>
      <protection/>
    </xf>
    <xf numFmtId="6" fontId="12" fillId="0" borderId="0" xfId="0" applyNumberFormat="1" applyFont="1" applyBorder="1" applyAlignment="1" applyProtection="1">
      <alignment horizontal="center"/>
      <protection/>
    </xf>
    <xf numFmtId="8" fontId="3" fillId="0" borderId="0" xfId="0" applyNumberFormat="1" applyFont="1" applyBorder="1" applyAlignment="1" applyProtection="1">
      <alignment/>
      <protection/>
    </xf>
    <xf numFmtId="6" fontId="13" fillId="0" borderId="0" xfId="0" applyNumberFormat="1" applyFont="1" applyBorder="1" applyAlignment="1" applyProtection="1">
      <alignment/>
      <protection/>
    </xf>
    <xf numFmtId="9" fontId="7" fillId="0" borderId="17" xfId="0" applyNumberFormat="1" applyFont="1" applyBorder="1" applyAlignment="1" applyProtection="1">
      <alignment horizontal="center"/>
      <protection/>
    </xf>
    <xf numFmtId="164" fontId="5" fillId="0" borderId="0" xfId="0" applyFont="1" applyBorder="1" applyAlignment="1" applyProtection="1">
      <alignment/>
      <protection/>
    </xf>
    <xf numFmtId="164" fontId="6" fillId="0" borderId="0" xfId="0" applyFont="1" applyBorder="1" applyAlignment="1" applyProtection="1">
      <alignment/>
      <protection/>
    </xf>
    <xf numFmtId="6" fontId="2" fillId="0" borderId="0" xfId="0" applyNumberFormat="1" applyFont="1" applyBorder="1" applyAlignment="1" applyProtection="1">
      <alignment/>
      <protection/>
    </xf>
    <xf numFmtId="5" fontId="2" fillId="0" borderId="0" xfId="0" applyNumberFormat="1" applyFont="1" applyBorder="1" applyAlignment="1" applyProtection="1">
      <alignment horizontal="right"/>
      <protection/>
    </xf>
    <xf numFmtId="5" fontId="5" fillId="0" borderId="0" xfId="0" applyNumberFormat="1" applyFont="1" applyBorder="1" applyAlignment="1" applyProtection="1">
      <alignment horizontal="left"/>
      <protection/>
    </xf>
    <xf numFmtId="164" fontId="2" fillId="0" borderId="13" xfId="0" applyNumberFormat="1" applyFont="1" applyBorder="1" applyAlignment="1" applyProtection="1">
      <alignment horizontal="right"/>
      <protection/>
    </xf>
    <xf numFmtId="38" fontId="2" fillId="0" borderId="0" xfId="0" applyNumberFormat="1" applyFont="1" applyBorder="1" applyAlignment="1" applyProtection="1">
      <alignment horizontal="right"/>
      <protection/>
    </xf>
    <xf numFmtId="164" fontId="2" fillId="0" borderId="13" xfId="0" applyFont="1" applyBorder="1" applyAlignment="1" applyProtection="1">
      <alignment horizontal="right"/>
      <protection/>
    </xf>
    <xf numFmtId="5" fontId="2" fillId="0" borderId="0" xfId="0" applyNumberFormat="1" applyFont="1" applyBorder="1" applyAlignment="1" applyProtection="1">
      <alignment/>
      <protection/>
    </xf>
    <xf numFmtId="6" fontId="2" fillId="0" borderId="0" xfId="0" applyNumberFormat="1" applyFont="1" applyFill="1" applyBorder="1" applyAlignment="1" applyProtection="1">
      <alignment/>
      <protection/>
    </xf>
    <xf numFmtId="4" fontId="7" fillId="0" borderId="0" xfId="0" applyNumberFormat="1" applyFont="1" applyBorder="1" applyAlignment="1" applyProtection="1">
      <alignment/>
      <protection/>
    </xf>
    <xf numFmtId="4" fontId="8" fillId="0" borderId="0" xfId="0" applyNumberFormat="1" applyFont="1" applyBorder="1" applyAlignment="1" applyProtection="1">
      <alignment/>
      <protection/>
    </xf>
    <xf numFmtId="5" fontId="8" fillId="0" borderId="0" xfId="0" applyNumberFormat="1" applyFont="1" applyBorder="1" applyAlignment="1" applyProtection="1">
      <alignment/>
      <protection/>
    </xf>
    <xf numFmtId="5" fontId="7" fillId="0" borderId="0" xfId="0" applyNumberFormat="1" applyFont="1" applyBorder="1" applyAlignment="1" applyProtection="1">
      <alignment/>
      <protection/>
    </xf>
    <xf numFmtId="164" fontId="2" fillId="0" borderId="21" xfId="0" applyFont="1" applyBorder="1" applyAlignment="1" applyProtection="1">
      <alignment/>
      <protection/>
    </xf>
    <xf numFmtId="164" fontId="5" fillId="0" borderId="22" xfId="0" applyNumberFormat="1" applyFont="1" applyBorder="1" applyAlignment="1" applyProtection="1">
      <alignment horizontal="left"/>
      <protection/>
    </xf>
    <xf numFmtId="4" fontId="2" fillId="33" borderId="22" xfId="0" applyNumberFormat="1" applyFont="1" applyFill="1" applyBorder="1" applyAlignment="1" applyProtection="1">
      <alignment/>
      <protection/>
    </xf>
    <xf numFmtId="4" fontId="3" fillId="33" borderId="22" xfId="0" applyNumberFormat="1" applyFont="1" applyFill="1" applyBorder="1" applyAlignment="1" applyProtection="1">
      <alignment/>
      <protection/>
    </xf>
    <xf numFmtId="164" fontId="3" fillId="33" borderId="22" xfId="0" applyFont="1" applyFill="1" applyBorder="1" applyAlignment="1" applyProtection="1">
      <alignment/>
      <protection/>
    </xf>
    <xf numFmtId="164" fontId="2" fillId="33" borderId="22" xfId="0" applyFont="1" applyFill="1" applyBorder="1" applyAlignment="1" applyProtection="1">
      <alignment/>
      <protection/>
    </xf>
    <xf numFmtId="7" fontId="6" fillId="33" borderId="23" xfId="0" applyNumberFormat="1" applyFont="1" applyFill="1" applyBorder="1" applyAlignment="1" applyProtection="1">
      <alignment horizontal="center"/>
      <protection/>
    </xf>
    <xf numFmtId="4" fontId="6" fillId="33" borderId="23" xfId="0" applyNumberFormat="1" applyFont="1" applyFill="1" applyBorder="1" applyAlignment="1" applyProtection="1">
      <alignment horizontal="center"/>
      <protection/>
    </xf>
    <xf numFmtId="164" fontId="6" fillId="33" borderId="24" xfId="0" applyFont="1" applyFill="1" applyBorder="1" applyAlignment="1" applyProtection="1">
      <alignment horizontal="right"/>
      <protection/>
    </xf>
    <xf numFmtId="164" fontId="15" fillId="0" borderId="0" xfId="0" applyFont="1" applyAlignment="1" applyProtection="1">
      <alignment/>
      <protection/>
    </xf>
    <xf numFmtId="164" fontId="2" fillId="0" borderId="0" xfId="0" applyNumberFormat="1" applyFont="1" applyBorder="1" applyAlignment="1" applyProtection="1">
      <alignment horizontal="left"/>
      <protection/>
    </xf>
    <xf numFmtId="164" fontId="16" fillId="0" borderId="0" xfId="0" applyNumberFormat="1" applyFont="1" applyBorder="1" applyAlignment="1" applyProtection="1">
      <alignment horizontal="left"/>
      <protection/>
    </xf>
    <xf numFmtId="5" fontId="3" fillId="0" borderId="0" xfId="0" applyNumberFormat="1" applyFont="1" applyBorder="1" applyAlignment="1" applyProtection="1">
      <alignment/>
      <protection/>
    </xf>
    <xf numFmtId="164" fontId="2" fillId="0" borderId="25" xfId="0" applyNumberFormat="1" applyFont="1" applyBorder="1" applyAlignment="1" applyProtection="1">
      <alignment/>
      <protection/>
    </xf>
    <xf numFmtId="164" fontId="2" fillId="0" borderId="26" xfId="0" applyNumberFormat="1" applyFont="1" applyBorder="1" applyAlignment="1" applyProtection="1">
      <alignment horizontal="left"/>
      <protection/>
    </xf>
    <xf numFmtId="4" fontId="2" fillId="0" borderId="26" xfId="0" applyNumberFormat="1" applyFont="1" applyBorder="1" applyAlignment="1" applyProtection="1">
      <alignment/>
      <protection/>
    </xf>
    <xf numFmtId="4" fontId="3" fillId="0" borderId="26" xfId="0" applyNumberFormat="1" applyFont="1" applyBorder="1" applyAlignment="1" applyProtection="1">
      <alignment/>
      <protection/>
    </xf>
    <xf numFmtId="164" fontId="3" fillId="0" borderId="26" xfId="0" applyFont="1" applyBorder="1" applyAlignment="1" applyProtection="1">
      <alignment/>
      <protection/>
    </xf>
    <xf numFmtId="164" fontId="2" fillId="0" borderId="26" xfId="0" applyFont="1" applyBorder="1" applyAlignment="1" applyProtection="1">
      <alignment/>
      <protection/>
    </xf>
    <xf numFmtId="8" fontId="7" fillId="0" borderId="0" xfId="0" applyNumberFormat="1" applyFont="1" applyBorder="1" applyAlignment="1" applyProtection="1">
      <alignment/>
      <protection/>
    </xf>
    <xf numFmtId="6" fontId="11" fillId="0" borderId="0" xfId="0" applyNumberFormat="1" applyFont="1" applyBorder="1" applyAlignment="1" applyProtection="1">
      <alignment/>
      <protection/>
    </xf>
    <xf numFmtId="164" fontId="16" fillId="0" borderId="0" xfId="0" applyFont="1" applyAlignment="1" applyProtection="1">
      <alignment/>
      <protection/>
    </xf>
    <xf numFmtId="7" fontId="3" fillId="0" borderId="0" xfId="0" applyNumberFormat="1" applyFont="1" applyAlignment="1" applyProtection="1">
      <alignment/>
      <protection/>
    </xf>
    <xf numFmtId="164" fontId="5" fillId="0" borderId="27" xfId="0" applyFont="1" applyBorder="1" applyAlignment="1" applyProtection="1">
      <alignment horizontal="center"/>
      <protection/>
    </xf>
    <xf numFmtId="4" fontId="2" fillId="0" borderId="28" xfId="0" applyNumberFormat="1" applyFont="1" applyBorder="1" applyAlignment="1" applyProtection="1">
      <alignment/>
      <protection/>
    </xf>
    <xf numFmtId="164" fontId="5" fillId="0" borderId="28" xfId="0" applyFont="1" applyBorder="1" applyAlignment="1" applyProtection="1">
      <alignment/>
      <protection/>
    </xf>
    <xf numFmtId="4" fontId="3" fillId="0" borderId="28" xfId="0" applyNumberFormat="1" applyFont="1" applyBorder="1" applyAlignment="1" applyProtection="1">
      <alignment/>
      <protection/>
    </xf>
    <xf numFmtId="164" fontId="3" fillId="0" borderId="29" xfId="0" applyFont="1" applyBorder="1" applyAlignment="1" applyProtection="1">
      <alignment/>
      <protection/>
    </xf>
    <xf numFmtId="164" fontId="2" fillId="0" borderId="30" xfId="0" applyFont="1" applyBorder="1" applyAlignment="1" applyProtection="1">
      <alignment/>
      <protection/>
    </xf>
    <xf numFmtId="4" fontId="6" fillId="0" borderId="0" xfId="0" applyNumberFormat="1" applyFont="1" applyBorder="1" applyAlignment="1" applyProtection="1">
      <alignment horizontal="right"/>
      <protection/>
    </xf>
    <xf numFmtId="164" fontId="5" fillId="0" borderId="31" xfId="0" applyFont="1" applyBorder="1" applyAlignment="1" applyProtection="1">
      <alignment horizontal="center"/>
      <protection/>
    </xf>
    <xf numFmtId="4" fontId="5" fillId="0" borderId="32" xfId="0" applyNumberFormat="1" applyFont="1" applyBorder="1" applyAlignment="1" applyProtection="1">
      <alignment horizontal="center"/>
      <protection/>
    </xf>
    <xf numFmtId="4" fontId="5" fillId="0" borderId="32" xfId="0" applyNumberFormat="1" applyFont="1" applyFill="1" applyBorder="1" applyAlignment="1" applyProtection="1">
      <alignment horizontal="center"/>
      <protection/>
    </xf>
    <xf numFmtId="164" fontId="6" fillId="0" borderId="33" xfId="0" applyFont="1" applyBorder="1" applyAlignment="1" applyProtection="1">
      <alignment horizontal="center"/>
      <protection/>
    </xf>
    <xf numFmtId="164" fontId="2" fillId="0" borderId="0" xfId="0" applyFont="1" applyAlignment="1" applyProtection="1">
      <alignment horizontal="right"/>
      <protection/>
    </xf>
    <xf numFmtId="164" fontId="2" fillId="0" borderId="34" xfId="0" applyFont="1" applyBorder="1" applyAlignment="1" applyProtection="1">
      <alignment horizontal="right"/>
      <protection/>
    </xf>
    <xf numFmtId="167" fontId="2" fillId="0" borderId="0" xfId="0" applyNumberFormat="1" applyFont="1" applyBorder="1" applyAlignment="1" applyProtection="1">
      <alignment/>
      <protection/>
    </xf>
    <xf numFmtId="167" fontId="2" fillId="0" borderId="35" xfId="0" applyNumberFormat="1" applyFont="1" applyFill="1" applyBorder="1" applyAlignment="1" applyProtection="1">
      <alignment/>
      <protection/>
    </xf>
    <xf numFmtId="5" fontId="2" fillId="0" borderId="35" xfId="0" applyNumberFormat="1" applyFont="1" applyBorder="1" applyAlignment="1" applyProtection="1">
      <alignment/>
      <protection/>
    </xf>
    <xf numFmtId="9" fontId="2" fillId="0" borderId="17" xfId="0" applyNumberFormat="1" applyFont="1" applyBorder="1" applyAlignment="1" applyProtection="1">
      <alignment/>
      <protection/>
    </xf>
    <xf numFmtId="167" fontId="2" fillId="0" borderId="36" xfId="0" applyNumberFormat="1" applyFont="1" applyFill="1" applyBorder="1" applyAlignment="1" applyProtection="1">
      <alignment/>
      <protection/>
    </xf>
    <xf numFmtId="5" fontId="2" fillId="0" borderId="36" xfId="0" applyNumberFormat="1" applyFont="1" applyBorder="1" applyAlignment="1" applyProtection="1">
      <alignment/>
      <protection/>
    </xf>
    <xf numFmtId="167" fontId="5" fillId="0" borderId="37" xfId="0" applyNumberFormat="1" applyFont="1" applyBorder="1" applyAlignment="1" applyProtection="1">
      <alignment/>
      <protection/>
    </xf>
    <xf numFmtId="167" fontId="5" fillId="0" borderId="32" xfId="0" applyNumberFormat="1" applyFont="1" applyFill="1" applyBorder="1" applyAlignment="1" applyProtection="1">
      <alignment/>
      <protection/>
    </xf>
    <xf numFmtId="5" fontId="5" fillId="0" borderId="32" xfId="0" applyNumberFormat="1" applyFont="1" applyBorder="1" applyAlignment="1" applyProtection="1">
      <alignment/>
      <protection/>
    </xf>
    <xf numFmtId="9" fontId="5" fillId="0" borderId="33" xfId="0" applyNumberFormat="1" applyFont="1" applyBorder="1" applyAlignment="1" applyProtection="1">
      <alignment/>
      <protection/>
    </xf>
    <xf numFmtId="164" fontId="5" fillId="0" borderId="0" xfId="0" applyFont="1" applyAlignment="1" applyProtection="1">
      <alignment/>
      <protection/>
    </xf>
    <xf numFmtId="164" fontId="6" fillId="0" borderId="0" xfId="0" applyFont="1" applyAlignment="1" applyProtection="1">
      <alignment/>
      <protection/>
    </xf>
    <xf numFmtId="4" fontId="6" fillId="0" borderId="0" xfId="0" applyNumberFormat="1" applyFont="1" applyAlignment="1" applyProtection="1">
      <alignment/>
      <protection/>
    </xf>
    <xf numFmtId="164" fontId="14" fillId="0" borderId="30" xfId="0" applyFont="1" applyBorder="1" applyAlignment="1" applyProtection="1">
      <alignment horizontal="center"/>
      <protection/>
    </xf>
    <xf numFmtId="167" fontId="2" fillId="33" borderId="37" xfId="0" applyNumberFormat="1" applyFont="1" applyFill="1" applyBorder="1" applyAlignment="1" applyProtection="1">
      <alignment/>
      <protection/>
    </xf>
    <xf numFmtId="167" fontId="2" fillId="33" borderId="32" xfId="0" applyNumberFormat="1" applyFont="1" applyFill="1" applyBorder="1" applyAlignment="1" applyProtection="1">
      <alignment/>
      <protection/>
    </xf>
    <xf numFmtId="167" fontId="2" fillId="33" borderId="38" xfId="0" applyNumberFormat="1" applyFont="1" applyFill="1" applyBorder="1" applyAlignment="1" applyProtection="1">
      <alignment/>
      <protection/>
    </xf>
    <xf numFmtId="9" fontId="2" fillId="33" borderId="39" xfId="0" applyNumberFormat="1" applyFont="1" applyFill="1" applyBorder="1" applyAlignment="1" applyProtection="1">
      <alignment/>
      <protection/>
    </xf>
    <xf numFmtId="167" fontId="2" fillId="0" borderId="40" xfId="0" applyNumberFormat="1" applyFont="1" applyBorder="1" applyAlignment="1" applyProtection="1">
      <alignment/>
      <protection/>
    </xf>
    <xf numFmtId="167" fontId="2" fillId="0" borderId="38" xfId="0" applyNumberFormat="1" applyFont="1" applyFill="1" applyBorder="1" applyAlignment="1" applyProtection="1">
      <alignment/>
      <protection/>
    </xf>
    <xf numFmtId="9" fontId="5" fillId="0" borderId="39" xfId="0" applyNumberFormat="1" applyFont="1" applyBorder="1" applyAlignment="1" applyProtection="1">
      <alignment/>
      <protection/>
    </xf>
    <xf numFmtId="164" fontId="5" fillId="0" borderId="34" xfId="0" applyFont="1" applyBorder="1" applyAlignment="1" applyProtection="1">
      <alignment horizontal="center"/>
      <protection/>
    </xf>
    <xf numFmtId="4" fontId="6" fillId="33" borderId="0" xfId="0" applyNumberFormat="1" applyFont="1" applyFill="1" applyBorder="1" applyAlignment="1" applyProtection="1">
      <alignment horizontal="center"/>
      <protection/>
    </xf>
    <xf numFmtId="38" fontId="2" fillId="33" borderId="36" xfId="0" applyNumberFormat="1" applyFont="1" applyFill="1" applyBorder="1" applyAlignment="1" applyProtection="1">
      <alignment/>
      <protection/>
    </xf>
    <xf numFmtId="4" fontId="6" fillId="33" borderId="36" xfId="0" applyNumberFormat="1" applyFont="1" applyFill="1" applyBorder="1" applyAlignment="1" applyProtection="1">
      <alignment/>
      <protection/>
    </xf>
    <xf numFmtId="9" fontId="2" fillId="33" borderId="17" xfId="0" applyNumberFormat="1" applyFont="1" applyFill="1" applyBorder="1" applyAlignment="1" applyProtection="1">
      <alignment/>
      <protection/>
    </xf>
    <xf numFmtId="166" fontId="2" fillId="0" borderId="41" xfId="0" applyNumberFormat="1" applyFont="1" applyBorder="1" applyAlignment="1" applyProtection="1">
      <alignment/>
      <protection/>
    </xf>
    <xf numFmtId="166" fontId="2" fillId="0" borderId="35" xfId="0" applyNumberFormat="1" applyFont="1" applyFill="1" applyBorder="1" applyAlignment="1" applyProtection="1">
      <alignment/>
      <protection/>
    </xf>
    <xf numFmtId="9" fontId="2" fillId="0" borderId="42" xfId="0" applyNumberFormat="1" applyFont="1" applyBorder="1" applyAlignment="1" applyProtection="1">
      <alignment/>
      <protection/>
    </xf>
    <xf numFmtId="166" fontId="2" fillId="0" borderId="0" xfId="0" applyNumberFormat="1" applyFont="1" applyBorder="1" applyAlignment="1" applyProtection="1">
      <alignment/>
      <protection/>
    </xf>
    <xf numFmtId="166" fontId="2" fillId="0" borderId="36" xfId="0" applyNumberFormat="1" applyFont="1" applyFill="1" applyBorder="1" applyAlignment="1" applyProtection="1">
      <alignment/>
      <protection/>
    </xf>
    <xf numFmtId="164" fontId="5" fillId="0" borderId="43" xfId="0" applyFont="1" applyBorder="1" applyAlignment="1" applyProtection="1">
      <alignment horizontal="center"/>
      <protection/>
    </xf>
    <xf numFmtId="166" fontId="5" fillId="0" borderId="44" xfId="0" applyNumberFormat="1" applyFont="1" applyBorder="1" applyAlignment="1" applyProtection="1">
      <alignment/>
      <protection/>
    </xf>
    <xf numFmtId="166" fontId="5" fillId="0" borderId="45" xfId="0" applyNumberFormat="1" applyFont="1" applyFill="1" applyBorder="1" applyAlignment="1" applyProtection="1">
      <alignment/>
      <protection/>
    </xf>
    <xf numFmtId="5" fontId="5" fillId="0" borderId="45" xfId="0" applyNumberFormat="1" applyFont="1" applyBorder="1" applyAlignment="1" applyProtection="1">
      <alignment/>
      <protection/>
    </xf>
    <xf numFmtId="9" fontId="5" fillId="0" borderId="46" xfId="0" applyNumberFormat="1" applyFont="1" applyBorder="1" applyAlignment="1" applyProtection="1">
      <alignment/>
      <protection/>
    </xf>
    <xf numFmtId="166" fontId="5" fillId="0" borderId="0" xfId="0" applyNumberFormat="1" applyFont="1" applyBorder="1" applyAlignment="1" applyProtection="1">
      <alignment/>
      <protection/>
    </xf>
    <xf numFmtId="166" fontId="5" fillId="0" borderId="0" xfId="0" applyNumberFormat="1" applyFont="1" applyFill="1" applyBorder="1" applyAlignment="1" applyProtection="1">
      <alignment/>
      <protection/>
    </xf>
    <xf numFmtId="5" fontId="5" fillId="0" borderId="0" xfId="0" applyNumberFormat="1" applyFont="1" applyBorder="1" applyAlignment="1" applyProtection="1">
      <alignment/>
      <protection/>
    </xf>
    <xf numFmtId="9" fontId="5" fillId="0" borderId="0" xfId="0" applyNumberFormat="1" applyFont="1" applyBorder="1" applyAlignment="1" applyProtection="1">
      <alignment/>
      <protection/>
    </xf>
    <xf numFmtId="6" fontId="11" fillId="0" borderId="0" xfId="0" applyNumberFormat="1" applyFont="1" applyFill="1" applyBorder="1" applyAlignment="1" applyProtection="1">
      <alignment/>
      <protection/>
    </xf>
    <xf numFmtId="6" fontId="11" fillId="33" borderId="17" xfId="0" applyNumberFormat="1" applyFont="1" applyFill="1" applyBorder="1" applyAlignment="1" applyProtection="1">
      <alignment/>
      <protection/>
    </xf>
    <xf numFmtId="6" fontId="11" fillId="33" borderId="47" xfId="0" applyNumberFormat="1" applyFont="1" applyFill="1" applyBorder="1" applyAlignment="1" applyProtection="1">
      <alignment/>
      <protection/>
    </xf>
    <xf numFmtId="6" fontId="7" fillId="0" borderId="48" xfId="0" applyNumberFormat="1" applyFont="1" applyBorder="1" applyAlignment="1" applyProtection="1">
      <alignment/>
      <protection/>
    </xf>
    <xf numFmtId="8" fontId="7" fillId="0" borderId="48" xfId="0" applyNumberFormat="1" applyFont="1" applyBorder="1" applyAlignment="1" applyProtection="1">
      <alignment/>
      <protection/>
    </xf>
    <xf numFmtId="6" fontId="11" fillId="0" borderId="48" xfId="0" applyNumberFormat="1" applyFont="1" applyBorder="1" applyAlignment="1" applyProtection="1">
      <alignment/>
      <protection/>
    </xf>
    <xf numFmtId="38" fontId="7" fillId="0" borderId="48" xfId="0" applyNumberFormat="1" applyFont="1" applyBorder="1" applyAlignment="1" applyProtection="1">
      <alignment/>
      <protection/>
    </xf>
    <xf numFmtId="6" fontId="7" fillId="33" borderId="48" xfId="0" applyNumberFormat="1" applyFont="1" applyFill="1" applyBorder="1" applyAlignment="1" applyProtection="1">
      <alignment/>
      <protection/>
    </xf>
    <xf numFmtId="6" fontId="7" fillId="0" borderId="49" xfId="0" applyNumberFormat="1" applyFont="1" applyBorder="1" applyAlignment="1" applyProtection="1">
      <alignment/>
      <protection/>
    </xf>
    <xf numFmtId="8" fontId="7" fillId="0" borderId="49" xfId="0" applyNumberFormat="1" applyFont="1" applyBorder="1" applyAlignment="1" applyProtection="1">
      <alignment/>
      <protection/>
    </xf>
    <xf numFmtId="6" fontId="11" fillId="0" borderId="49" xfId="0" applyNumberFormat="1" applyFont="1" applyBorder="1" applyAlignment="1" applyProtection="1">
      <alignment/>
      <protection/>
    </xf>
    <xf numFmtId="164" fontId="20" fillId="0" borderId="0" xfId="0" applyFont="1" applyBorder="1" applyAlignment="1" applyProtection="1">
      <alignment horizontal="left"/>
      <protection/>
    </xf>
    <xf numFmtId="164" fontId="20" fillId="0" borderId="0" xfId="0" applyFont="1" applyAlignment="1" applyProtection="1">
      <alignment/>
      <protection/>
    </xf>
    <xf numFmtId="164" fontId="19" fillId="0" borderId="0" xfId="0" applyFont="1" applyAlignment="1" applyProtection="1">
      <alignment/>
      <protection/>
    </xf>
    <xf numFmtId="6" fontId="7" fillId="34" borderId="32" xfId="0" applyNumberFormat="1" applyFont="1" applyFill="1" applyBorder="1" applyAlignment="1" applyProtection="1">
      <alignment/>
      <protection locked="0"/>
    </xf>
    <xf numFmtId="164" fontId="3" fillId="34" borderId="50" xfId="0" applyFont="1" applyFill="1" applyBorder="1" applyAlignment="1" applyProtection="1">
      <alignment/>
      <protection/>
    </xf>
    <xf numFmtId="4" fontId="5" fillId="0" borderId="0" xfId="0" applyNumberFormat="1" applyFont="1" applyBorder="1" applyAlignment="1" applyProtection="1">
      <alignment horizontal="center"/>
      <protection/>
    </xf>
    <xf numFmtId="164" fontId="63" fillId="34" borderId="37" xfId="0" applyFont="1" applyFill="1" applyBorder="1" applyAlignment="1" applyProtection="1">
      <alignment horizontal="center"/>
      <protection locked="0"/>
    </xf>
    <xf numFmtId="8" fontId="64" fillId="0" borderId="0" xfId="0" applyNumberFormat="1" applyFont="1" applyBorder="1" applyAlignment="1" applyProtection="1">
      <alignment horizontal="center"/>
      <protection/>
    </xf>
    <xf numFmtId="9" fontId="7" fillId="0" borderId="0" xfId="0" applyNumberFormat="1" applyFont="1" applyBorder="1" applyAlignment="1" applyProtection="1">
      <alignment horizontal="center"/>
      <protection/>
    </xf>
    <xf numFmtId="165" fontId="5" fillId="0" borderId="0" xfId="0" applyNumberFormat="1" applyFont="1" applyBorder="1" applyAlignment="1" applyProtection="1">
      <alignment horizontal="center"/>
      <protection/>
    </xf>
    <xf numFmtId="4" fontId="6" fillId="33" borderId="22" xfId="0" applyNumberFormat="1" applyFont="1" applyFill="1" applyBorder="1" applyAlignment="1" applyProtection="1">
      <alignment horizontal="center"/>
      <protection/>
    </xf>
    <xf numFmtId="6" fontId="11" fillId="35" borderId="0" xfId="0" applyNumberFormat="1" applyFont="1" applyFill="1" applyBorder="1" applyAlignment="1" applyProtection="1">
      <alignment/>
      <protection/>
    </xf>
    <xf numFmtId="6" fontId="11" fillId="35" borderId="26" xfId="0" applyNumberFormat="1" applyFont="1" applyFill="1" applyBorder="1" applyAlignment="1" applyProtection="1">
      <alignment/>
      <protection/>
    </xf>
    <xf numFmtId="3" fontId="7" fillId="34" borderId="32" xfId="0" applyNumberFormat="1" applyFont="1" applyFill="1" applyBorder="1" applyAlignment="1" applyProtection="1">
      <alignment horizontal="center"/>
      <protection locked="0"/>
    </xf>
    <xf numFmtId="6" fontId="11" fillId="0" borderId="0" xfId="0" applyNumberFormat="1" applyFont="1" applyBorder="1" applyAlignment="1" applyProtection="1">
      <alignment horizontal="right"/>
      <protection/>
    </xf>
    <xf numFmtId="8" fontId="5" fillId="0" borderId="0" xfId="0" applyNumberFormat="1" applyFont="1" applyBorder="1" applyAlignment="1" applyProtection="1">
      <alignment horizontal="center"/>
      <protection/>
    </xf>
    <xf numFmtId="6" fontId="5" fillId="0" borderId="0" xfId="0" applyNumberFormat="1" applyFont="1" applyBorder="1" applyAlignment="1" applyProtection="1">
      <alignment horizontal="center"/>
      <protection/>
    </xf>
    <xf numFmtId="165" fontId="63" fillId="0" borderId="17" xfId="0" applyNumberFormat="1" applyFont="1" applyBorder="1" applyAlignment="1" applyProtection="1">
      <alignment horizontal="center"/>
      <protection/>
    </xf>
    <xf numFmtId="4" fontId="22" fillId="0" borderId="0" xfId="0" applyNumberFormat="1" applyFont="1" applyBorder="1" applyAlignment="1" applyProtection="1">
      <alignment/>
      <protection/>
    </xf>
    <xf numFmtId="6" fontId="7" fillId="34" borderId="38" xfId="0" applyNumberFormat="1" applyFont="1" applyFill="1" applyBorder="1" applyAlignment="1" applyProtection="1">
      <alignment/>
      <protection locked="0"/>
    </xf>
    <xf numFmtId="4" fontId="5" fillId="0" borderId="14" xfId="0" applyNumberFormat="1" applyFont="1" applyBorder="1" applyAlignment="1" applyProtection="1">
      <alignment horizontal="center"/>
      <protection/>
    </xf>
    <xf numFmtId="164" fontId="5" fillId="0" borderId="16" xfId="0" applyFont="1" applyBorder="1" applyAlignment="1" applyProtection="1">
      <alignment/>
      <protection/>
    </xf>
    <xf numFmtId="164" fontId="5" fillId="0" borderId="18" xfId="0" applyFont="1" applyBorder="1" applyAlignment="1" applyProtection="1">
      <alignment horizontal="center"/>
      <protection/>
    </xf>
    <xf numFmtId="164" fontId="5" fillId="0" borderId="20" xfId="0" applyFont="1" applyBorder="1" applyAlignment="1" applyProtection="1">
      <alignment horizontal="center"/>
      <protection/>
    </xf>
    <xf numFmtId="6" fontId="7" fillId="34" borderId="51" xfId="0" applyNumberFormat="1" applyFont="1" applyFill="1" applyBorder="1" applyAlignment="1" applyProtection="1">
      <alignment/>
      <protection locked="0"/>
    </xf>
    <xf numFmtId="4" fontId="3" fillId="0" borderId="52" xfId="0" applyNumberFormat="1" applyFont="1" applyBorder="1" applyAlignment="1" applyProtection="1">
      <alignment horizontal="center"/>
      <protection/>
    </xf>
    <xf numFmtId="4" fontId="5" fillId="0" borderId="52" xfId="0" applyNumberFormat="1" applyFont="1" applyBorder="1" applyAlignment="1" applyProtection="1">
      <alignment horizontal="center"/>
      <protection/>
    </xf>
    <xf numFmtId="164" fontId="6" fillId="0" borderId="52" xfId="0" applyFont="1" applyBorder="1" applyAlignment="1" applyProtection="1">
      <alignment horizontal="center"/>
      <protection/>
    </xf>
    <xf numFmtId="164" fontId="5" fillId="0" borderId="52" xfId="0" applyFont="1" applyBorder="1" applyAlignment="1" applyProtection="1">
      <alignment/>
      <protection/>
    </xf>
    <xf numFmtId="164" fontId="5" fillId="0" borderId="53" xfId="0" applyFont="1" applyBorder="1" applyAlignment="1" applyProtection="1">
      <alignment horizontal="center"/>
      <protection/>
    </xf>
    <xf numFmtId="4" fontId="5" fillId="0" borderId="53" xfId="0" applyNumberFormat="1" applyFont="1" applyBorder="1" applyAlignment="1" applyProtection="1">
      <alignment horizontal="center"/>
      <protection/>
    </xf>
    <xf numFmtId="8" fontId="7" fillId="0" borderId="54" xfId="0" applyNumberFormat="1" applyFont="1" applyBorder="1" applyAlignment="1" applyProtection="1">
      <alignment horizontal="center"/>
      <protection/>
    </xf>
    <xf numFmtId="6" fontId="11" fillId="0" borderId="54" xfId="0" applyNumberFormat="1" applyFont="1" applyBorder="1" applyAlignment="1" applyProtection="1">
      <alignment horizontal="center"/>
      <protection/>
    </xf>
    <xf numFmtId="165" fontId="7" fillId="0" borderId="55" xfId="0" applyNumberFormat="1" applyFont="1" applyBorder="1" applyAlignment="1" applyProtection="1">
      <alignment horizontal="center"/>
      <protection/>
    </xf>
    <xf numFmtId="8" fontId="7" fillId="0" borderId="32" xfId="0" applyNumberFormat="1" applyFont="1" applyBorder="1" applyAlignment="1" applyProtection="1">
      <alignment horizontal="center"/>
      <protection/>
    </xf>
    <xf numFmtId="6" fontId="11" fillId="0" borderId="32" xfId="0" applyNumberFormat="1" applyFont="1" applyBorder="1" applyAlignment="1" applyProtection="1">
      <alignment horizontal="center"/>
      <protection/>
    </xf>
    <xf numFmtId="165" fontId="7" fillId="0" borderId="56" xfId="0" applyNumberFormat="1" applyFont="1" applyBorder="1" applyAlignment="1" applyProtection="1">
      <alignment horizontal="center"/>
      <protection/>
    </xf>
    <xf numFmtId="8" fontId="7" fillId="0" borderId="51" xfId="0" applyNumberFormat="1" applyFont="1" applyBorder="1" applyAlignment="1" applyProtection="1">
      <alignment horizontal="center"/>
      <protection/>
    </xf>
    <xf numFmtId="6" fontId="11" fillId="0" borderId="51" xfId="0" applyNumberFormat="1" applyFont="1" applyBorder="1" applyAlignment="1" applyProtection="1">
      <alignment horizontal="center"/>
      <protection/>
    </xf>
    <xf numFmtId="165" fontId="7" fillId="0" borderId="57" xfId="0" applyNumberFormat="1" applyFont="1" applyBorder="1" applyAlignment="1" applyProtection="1">
      <alignment horizontal="center"/>
      <protection/>
    </xf>
    <xf numFmtId="165" fontId="7" fillId="0" borderId="33" xfId="0" applyNumberFormat="1" applyFont="1" applyBorder="1" applyAlignment="1" applyProtection="1">
      <alignment horizontal="center"/>
      <protection/>
    </xf>
    <xf numFmtId="165" fontId="7" fillId="0" borderId="58" xfId="0" applyNumberFormat="1" applyFont="1" applyBorder="1" applyAlignment="1" applyProtection="1">
      <alignment horizontal="center"/>
      <protection/>
    </xf>
    <xf numFmtId="164" fontId="2" fillId="0" borderId="52" xfId="0" applyFont="1" applyBorder="1" applyAlignment="1" applyProtection="1">
      <alignment/>
      <protection/>
    </xf>
    <xf numFmtId="164" fontId="2" fillId="0" borderId="59" xfId="0" applyFont="1" applyBorder="1" applyAlignment="1" applyProtection="1">
      <alignment/>
      <protection/>
    </xf>
    <xf numFmtId="6" fontId="11" fillId="0" borderId="0" xfId="0" applyNumberFormat="1" applyFont="1" applyBorder="1" applyAlignment="1" applyProtection="1">
      <alignment horizontal="left"/>
      <protection/>
    </xf>
    <xf numFmtId="164" fontId="6" fillId="33" borderId="17" xfId="0" applyFont="1" applyFill="1" applyBorder="1" applyAlignment="1" applyProtection="1">
      <alignment horizontal="right"/>
      <protection/>
    </xf>
    <xf numFmtId="4" fontId="2" fillId="0" borderId="0" xfId="0" applyNumberFormat="1" applyFont="1" applyFill="1" applyBorder="1" applyAlignment="1" applyProtection="1">
      <alignment/>
      <protection/>
    </xf>
    <xf numFmtId="4" fontId="3" fillId="0" borderId="0" xfId="0" applyNumberFormat="1" applyFont="1" applyFill="1" applyBorder="1" applyAlignment="1" applyProtection="1">
      <alignment/>
      <protection/>
    </xf>
    <xf numFmtId="164" fontId="3" fillId="0" borderId="0" xfId="0" applyFont="1" applyFill="1" applyBorder="1" applyAlignment="1" applyProtection="1">
      <alignment/>
      <protection/>
    </xf>
    <xf numFmtId="164" fontId="2" fillId="0" borderId="0" xfId="0" applyFont="1" applyFill="1" applyBorder="1" applyAlignment="1" applyProtection="1">
      <alignment/>
      <protection/>
    </xf>
    <xf numFmtId="7" fontId="6" fillId="0" borderId="60" xfId="0" applyNumberFormat="1" applyFont="1" applyFill="1" applyBorder="1" applyAlignment="1" applyProtection="1">
      <alignment horizontal="center"/>
      <protection/>
    </xf>
    <xf numFmtId="6" fontId="7" fillId="35" borderId="48" xfId="0" applyNumberFormat="1" applyFont="1" applyFill="1" applyBorder="1" applyAlignment="1" applyProtection="1">
      <alignment/>
      <protection/>
    </xf>
    <xf numFmtId="7" fontId="65" fillId="0" borderId="0" xfId="0" applyNumberFormat="1" applyFont="1" applyBorder="1" applyAlignment="1" applyProtection="1">
      <alignment/>
      <protection/>
    </xf>
    <xf numFmtId="164" fontId="5" fillId="0" borderId="36" xfId="0" applyFont="1" applyBorder="1" applyAlignment="1" applyProtection="1">
      <alignment horizontal="center"/>
      <protection/>
    </xf>
    <xf numFmtId="164" fontId="5" fillId="0" borderId="36" xfId="0" applyNumberFormat="1" applyFont="1" applyBorder="1" applyAlignment="1" applyProtection="1">
      <alignment horizontal="center"/>
      <protection/>
    </xf>
    <xf numFmtId="4" fontId="5" fillId="0" borderId="36" xfId="0" applyNumberFormat="1" applyFont="1" applyBorder="1" applyAlignment="1" applyProtection="1">
      <alignment horizontal="center"/>
      <protection/>
    </xf>
    <xf numFmtId="164" fontId="5" fillId="0" borderId="61" xfId="0" applyFont="1" applyBorder="1" applyAlignment="1" applyProtection="1">
      <alignment horizontal="center"/>
      <protection/>
    </xf>
    <xf numFmtId="6" fontId="7" fillId="34" borderId="54" xfId="0" applyNumberFormat="1" applyFont="1" applyFill="1" applyBorder="1" applyAlignment="1" applyProtection="1">
      <alignment/>
      <protection locked="0"/>
    </xf>
    <xf numFmtId="165" fontId="7" fillId="0" borderId="62" xfId="0" applyNumberFormat="1" applyFont="1" applyBorder="1" applyAlignment="1" applyProtection="1">
      <alignment horizontal="center"/>
      <protection/>
    </xf>
    <xf numFmtId="6" fontId="7" fillId="0" borderId="0" xfId="0" applyNumberFormat="1" applyFont="1" applyBorder="1" applyAlignment="1" applyProtection="1">
      <alignment horizontal="center"/>
      <protection/>
    </xf>
    <xf numFmtId="37" fontId="2" fillId="0" borderId="0" xfId="0" applyNumberFormat="1" applyFont="1" applyBorder="1" applyAlignment="1" applyProtection="1">
      <alignment horizontal="right"/>
      <protection/>
    </xf>
    <xf numFmtId="6" fontId="7" fillId="0" borderId="54" xfId="0" applyNumberFormat="1" applyFont="1" applyFill="1" applyBorder="1" applyAlignment="1" applyProtection="1">
      <alignment/>
      <protection/>
    </xf>
    <xf numFmtId="6" fontId="7" fillId="0" borderId="32" xfId="0" applyNumberFormat="1" applyFont="1" applyFill="1" applyBorder="1" applyAlignment="1" applyProtection="1">
      <alignment/>
      <protection/>
    </xf>
    <xf numFmtId="6" fontId="7" fillId="0" borderId="51" xfId="0" applyNumberFormat="1" applyFont="1" applyFill="1" applyBorder="1" applyAlignment="1" applyProtection="1">
      <alignment/>
      <protection/>
    </xf>
    <xf numFmtId="6" fontId="7" fillId="0" borderId="0" xfId="0" applyNumberFormat="1" applyFont="1" applyFill="1" applyBorder="1" applyAlignment="1" applyProtection="1">
      <alignment/>
      <protection/>
    </xf>
    <xf numFmtId="6" fontId="66" fillId="0" borderId="0" xfId="0" applyNumberFormat="1" applyFont="1" applyFill="1" applyBorder="1" applyAlignment="1" applyProtection="1">
      <alignment/>
      <protection/>
    </xf>
    <xf numFmtId="164" fontId="5" fillId="0" borderId="0" xfId="0" applyFont="1" applyAlignment="1" applyProtection="1">
      <alignment horizontal="center"/>
      <protection/>
    </xf>
    <xf numFmtId="164" fontId="5" fillId="0" borderId="10" xfId="0" applyFont="1" applyBorder="1" applyAlignment="1" applyProtection="1">
      <alignment horizontal="center"/>
      <protection/>
    </xf>
    <xf numFmtId="164" fontId="5" fillId="0" borderId="63" xfId="0" applyFont="1" applyBorder="1" applyAlignment="1" applyProtection="1">
      <alignment horizontal="center"/>
      <protection/>
    </xf>
    <xf numFmtId="164" fontId="5" fillId="0" borderId="12" xfId="0" applyFont="1" applyBorder="1" applyAlignment="1" applyProtection="1">
      <alignment horizontal="center"/>
      <protection/>
    </xf>
    <xf numFmtId="164" fontId="5" fillId="0" borderId="13" xfId="0" applyFont="1" applyBorder="1" applyAlignment="1" applyProtection="1">
      <alignment horizontal="center"/>
      <protection/>
    </xf>
    <xf numFmtId="164" fontId="5" fillId="0" borderId="17" xfId="0" applyFont="1" applyBorder="1" applyAlignment="1" applyProtection="1">
      <alignment horizontal="center"/>
      <protection/>
    </xf>
    <xf numFmtId="164" fontId="5" fillId="0" borderId="64" xfId="0" applyFont="1" applyBorder="1" applyAlignment="1" applyProtection="1">
      <alignment horizontal="center"/>
      <protection/>
    </xf>
    <xf numFmtId="164" fontId="5" fillId="0" borderId="38" xfId="0" applyFont="1" applyBorder="1" applyAlignment="1" applyProtection="1">
      <alignment horizontal="center"/>
      <protection/>
    </xf>
    <xf numFmtId="164" fontId="5" fillId="0" borderId="65" xfId="0" applyFont="1" applyBorder="1" applyAlignment="1" applyProtection="1">
      <alignment horizontal="center"/>
      <protection/>
    </xf>
    <xf numFmtId="8" fontId="2" fillId="0" borderId="36" xfId="0" applyNumberFormat="1" applyFont="1" applyBorder="1" applyAlignment="1" applyProtection="1">
      <alignment horizontal="center"/>
      <protection/>
    </xf>
    <xf numFmtId="8" fontId="2" fillId="0" borderId="17" xfId="0" applyNumberFormat="1" applyFont="1" applyBorder="1" applyAlignment="1" applyProtection="1">
      <alignment horizontal="center"/>
      <protection/>
    </xf>
    <xf numFmtId="8" fontId="2" fillId="0" borderId="61" xfId="0" applyNumberFormat="1" applyFont="1" applyBorder="1" applyAlignment="1" applyProtection="1">
      <alignment horizontal="center"/>
      <protection/>
    </xf>
    <xf numFmtId="164" fontId="2" fillId="0" borderId="25" xfId="0" applyFont="1" applyBorder="1" applyAlignment="1" applyProtection="1">
      <alignment/>
      <protection/>
    </xf>
    <xf numFmtId="8" fontId="2" fillId="0" borderId="66" xfId="0" applyNumberFormat="1" applyFont="1" applyBorder="1" applyAlignment="1" applyProtection="1">
      <alignment horizontal="center"/>
      <protection/>
    </xf>
    <xf numFmtId="8" fontId="2" fillId="35" borderId="66" xfId="0" applyNumberFormat="1" applyFont="1" applyFill="1" applyBorder="1" applyAlignment="1" applyProtection="1">
      <alignment horizontal="center"/>
      <protection/>
    </xf>
    <xf numFmtId="8" fontId="2" fillId="0" borderId="47" xfId="0" applyNumberFormat="1" applyFont="1" applyBorder="1" applyAlignment="1" applyProtection="1">
      <alignment horizontal="center"/>
      <protection/>
    </xf>
    <xf numFmtId="164" fontId="21" fillId="0" borderId="0" xfId="0" applyFont="1" applyAlignment="1" applyProtection="1">
      <alignment/>
      <protection/>
    </xf>
    <xf numFmtId="9" fontId="63" fillId="34" borderId="67" xfId="0" applyNumberFormat="1" applyFont="1" applyFill="1" applyBorder="1" applyAlignment="1" applyProtection="1">
      <alignment horizontal="center"/>
      <protection locked="0"/>
    </xf>
    <xf numFmtId="9" fontId="63" fillId="34" borderId="68" xfId="0" applyNumberFormat="1" applyFont="1" applyFill="1" applyBorder="1" applyAlignment="1" applyProtection="1">
      <alignment horizontal="center"/>
      <protection locked="0"/>
    </xf>
    <xf numFmtId="9" fontId="63" fillId="34" borderId="69" xfId="0" applyNumberFormat="1" applyFont="1" applyFill="1" applyBorder="1" applyAlignment="1" applyProtection="1">
      <alignment horizontal="center"/>
      <protection locked="0"/>
    </xf>
    <xf numFmtId="9" fontId="63" fillId="34" borderId="32" xfId="0" applyNumberFormat="1" applyFont="1" applyFill="1" applyBorder="1" applyAlignment="1" applyProtection="1">
      <alignment horizontal="center"/>
      <protection locked="0"/>
    </xf>
    <xf numFmtId="164" fontId="63" fillId="34" borderId="37" xfId="0" applyFont="1" applyFill="1" applyBorder="1" applyAlignment="1" applyProtection="1">
      <alignment horizontal="left" vertical="top"/>
      <protection locked="0"/>
    </xf>
    <xf numFmtId="164" fontId="17" fillId="0" borderId="0" xfId="0" applyFont="1" applyAlignment="1" applyProtection="1">
      <alignment horizontal="center"/>
      <protection/>
    </xf>
    <xf numFmtId="38" fontId="7" fillId="34" borderId="32" xfId="0" applyNumberFormat="1" applyFont="1" applyFill="1" applyBorder="1" applyAlignment="1" applyProtection="1" quotePrefix="1">
      <alignment/>
      <protection locked="0"/>
    </xf>
    <xf numFmtId="9" fontId="2" fillId="0" borderId="0" xfId="0" applyNumberFormat="1" applyFont="1" applyBorder="1" applyAlignment="1" applyProtection="1">
      <alignment/>
      <protection/>
    </xf>
    <xf numFmtId="9" fontId="2" fillId="33" borderId="0" xfId="0" applyNumberFormat="1" applyFont="1" applyFill="1" applyBorder="1" applyAlignment="1" applyProtection="1">
      <alignment/>
      <protection/>
    </xf>
    <xf numFmtId="8" fontId="2" fillId="0" borderId="0" xfId="0" applyNumberFormat="1" applyFont="1" applyBorder="1" applyAlignment="1" applyProtection="1">
      <alignment horizontal="center"/>
      <protection/>
    </xf>
    <xf numFmtId="166" fontId="3" fillId="0" borderId="0" xfId="0" applyNumberFormat="1" applyFont="1" applyAlignment="1" applyProtection="1">
      <alignment/>
      <protection/>
    </xf>
    <xf numFmtId="166" fontId="2" fillId="0" borderId="0" xfId="0" applyNumberFormat="1" applyFont="1" applyAlignment="1" applyProtection="1">
      <alignment/>
      <protection/>
    </xf>
    <xf numFmtId="166" fontId="5" fillId="0" borderId="0" xfId="0" applyNumberFormat="1" applyFont="1" applyBorder="1" applyAlignment="1" applyProtection="1">
      <alignment horizontal="center"/>
      <protection/>
    </xf>
    <xf numFmtId="166" fontId="2" fillId="0" borderId="0" xfId="0" applyNumberFormat="1" applyFont="1" applyBorder="1" applyAlignment="1" applyProtection="1">
      <alignment horizontal="center"/>
      <protection/>
    </xf>
    <xf numFmtId="167" fontId="5" fillId="0" borderId="0" xfId="0" applyNumberFormat="1" applyFont="1" applyBorder="1" applyAlignment="1" applyProtection="1">
      <alignment/>
      <protection/>
    </xf>
    <xf numFmtId="167" fontId="5" fillId="0" borderId="36" xfId="0" applyNumberFormat="1" applyFont="1" applyFill="1" applyBorder="1" applyAlignment="1" applyProtection="1">
      <alignment/>
      <protection/>
    </xf>
    <xf numFmtId="5" fontId="5" fillId="0" borderId="36" xfId="0" applyNumberFormat="1" applyFont="1" applyBorder="1" applyAlignment="1" applyProtection="1">
      <alignment/>
      <protection/>
    </xf>
    <xf numFmtId="9" fontId="5" fillId="0" borderId="17" xfId="0" applyNumberFormat="1" applyFont="1" applyBorder="1" applyAlignment="1" applyProtection="1">
      <alignment/>
      <protection/>
    </xf>
    <xf numFmtId="8" fontId="2" fillId="0" borderId="0" xfId="0" applyNumberFormat="1" applyFont="1" applyBorder="1" applyAlignment="1" applyProtection="1">
      <alignment/>
      <protection/>
    </xf>
    <xf numFmtId="8" fontId="5" fillId="0" borderId="0" xfId="0" applyNumberFormat="1" applyFont="1" applyBorder="1" applyAlignment="1" applyProtection="1">
      <alignment/>
      <protection/>
    </xf>
    <xf numFmtId="6" fontId="7" fillId="0" borderId="38" xfId="0" applyNumberFormat="1" applyFont="1" applyFill="1" applyBorder="1" applyAlignment="1" applyProtection="1">
      <alignment/>
      <protection/>
    </xf>
    <xf numFmtId="8" fontId="7" fillId="0" borderId="38" xfId="0" applyNumberFormat="1" applyFont="1" applyBorder="1" applyAlignment="1" applyProtection="1">
      <alignment horizontal="center"/>
      <protection/>
    </xf>
    <xf numFmtId="6" fontId="11" fillId="0" borderId="38" xfId="0" applyNumberFormat="1" applyFont="1" applyBorder="1" applyAlignment="1" applyProtection="1">
      <alignment horizontal="center"/>
      <protection/>
    </xf>
    <xf numFmtId="165" fontId="7" fillId="0" borderId="70" xfId="0" applyNumberFormat="1" applyFont="1" applyBorder="1" applyAlignment="1" applyProtection="1">
      <alignment horizontal="center"/>
      <protection/>
    </xf>
    <xf numFmtId="165" fontId="7" fillId="0" borderId="71" xfId="0" applyNumberFormat="1" applyFont="1" applyBorder="1" applyAlignment="1" applyProtection="1">
      <alignment horizontal="center"/>
      <protection/>
    </xf>
    <xf numFmtId="166" fontId="6" fillId="0" borderId="13" xfId="0" applyNumberFormat="1" applyFont="1" applyBorder="1" applyAlignment="1" applyProtection="1">
      <alignment horizontal="center"/>
      <protection/>
    </xf>
    <xf numFmtId="166" fontId="3" fillId="0" borderId="72" xfId="0" applyNumberFormat="1" applyFont="1" applyBorder="1" applyAlignment="1" applyProtection="1">
      <alignment/>
      <protection/>
    </xf>
    <xf numFmtId="164" fontId="3" fillId="0" borderId="16" xfId="0" applyFont="1" applyBorder="1" applyAlignment="1" applyProtection="1">
      <alignment/>
      <protection/>
    </xf>
    <xf numFmtId="164" fontId="6" fillId="0" borderId="73" xfId="0" applyFont="1" applyBorder="1" applyAlignment="1" applyProtection="1">
      <alignment horizontal="center"/>
      <protection/>
    </xf>
    <xf numFmtId="166" fontId="2" fillId="0" borderId="13" xfId="0" applyNumberFormat="1" applyFont="1" applyBorder="1" applyAlignment="1" applyProtection="1">
      <alignment/>
      <protection/>
    </xf>
    <xf numFmtId="9" fontId="2" fillId="0" borderId="73" xfId="0" applyNumberFormat="1" applyFont="1" applyBorder="1" applyAlignment="1" applyProtection="1">
      <alignment/>
      <protection/>
    </xf>
    <xf numFmtId="166" fontId="5" fillId="0" borderId="13" xfId="0" applyNumberFormat="1" applyFont="1" applyBorder="1" applyAlignment="1" applyProtection="1">
      <alignment/>
      <protection/>
    </xf>
    <xf numFmtId="166" fontId="2" fillId="33" borderId="13" xfId="0" applyNumberFormat="1" applyFont="1" applyFill="1" applyBorder="1" applyAlignment="1" applyProtection="1">
      <alignment/>
      <protection/>
    </xf>
    <xf numFmtId="9" fontId="2" fillId="33" borderId="73" xfId="0" applyNumberFormat="1" applyFont="1" applyFill="1" applyBorder="1" applyAlignment="1" applyProtection="1">
      <alignment/>
      <protection/>
    </xf>
    <xf numFmtId="166" fontId="5" fillId="0" borderId="74" xfId="0" applyNumberFormat="1" applyFont="1" applyBorder="1" applyAlignment="1" applyProtection="1">
      <alignment/>
      <protection/>
    </xf>
    <xf numFmtId="9" fontId="5" fillId="0" borderId="19" xfId="0" applyNumberFormat="1" applyFont="1" applyBorder="1" applyAlignment="1" applyProtection="1">
      <alignment/>
      <protection/>
    </xf>
    <xf numFmtId="9" fontId="5" fillId="0" borderId="20" xfId="0" applyNumberFormat="1" applyFont="1" applyBorder="1" applyAlignment="1" applyProtection="1">
      <alignment/>
      <protection/>
    </xf>
    <xf numFmtId="166" fontId="5" fillId="0" borderId="75" xfId="0" applyNumberFormat="1" applyFont="1" applyBorder="1" applyAlignment="1" applyProtection="1">
      <alignment/>
      <protection/>
    </xf>
    <xf numFmtId="9" fontId="2" fillId="0" borderId="56" xfId="0" applyNumberFormat="1" applyFont="1" applyBorder="1" applyAlignment="1" applyProtection="1">
      <alignment/>
      <protection/>
    </xf>
    <xf numFmtId="166" fontId="5" fillId="0" borderId="76" xfId="0" applyNumberFormat="1" applyFont="1" applyBorder="1" applyAlignment="1" applyProtection="1">
      <alignment/>
      <protection/>
    </xf>
    <xf numFmtId="8" fontId="5" fillId="0" borderId="77" xfId="0" applyNumberFormat="1" applyFont="1" applyBorder="1" applyAlignment="1" applyProtection="1">
      <alignment/>
      <protection/>
    </xf>
    <xf numFmtId="9" fontId="2" fillId="0" borderId="78" xfId="0" applyNumberFormat="1" applyFont="1" applyBorder="1" applyAlignment="1" applyProtection="1">
      <alignment/>
      <protection/>
    </xf>
    <xf numFmtId="164" fontId="17" fillId="0" borderId="0" xfId="0" applyFont="1" applyAlignment="1" applyProtection="1">
      <alignment horizontal="center"/>
      <protection/>
    </xf>
    <xf numFmtId="166" fontId="6" fillId="0" borderId="13" xfId="0" applyNumberFormat="1" applyFont="1" applyBorder="1" applyAlignment="1" applyProtection="1">
      <alignment horizontal="center"/>
      <protection/>
    </xf>
    <xf numFmtId="166" fontId="3" fillId="0" borderId="0" xfId="0" applyNumberFormat="1" applyFont="1" applyBorder="1" applyAlignment="1" applyProtection="1">
      <alignment horizontal="center"/>
      <protection/>
    </xf>
    <xf numFmtId="166" fontId="3" fillId="0" borderId="73" xfId="0" applyNumberFormat="1" applyFont="1" applyBorder="1" applyAlignment="1" applyProtection="1">
      <alignment horizontal="center"/>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Breakeven Milk Price</a:t>
            </a:r>
            <a:r>
              <a:rPr lang="en-US" cap="none" sz="1200" b="1" i="0" u="none" baseline="30000">
                <a:solidFill>
                  <a:srgbClr val="000000"/>
                </a:solidFill>
              </a:rPr>
              <a:t>1,2,3,4</a:t>
            </a:r>
          </a:p>
        </c:rich>
      </c:tx>
      <c:layout>
        <c:manualLayout>
          <c:xMode val="factor"/>
          <c:yMode val="factor"/>
          <c:x val="-0.00225"/>
          <c:y val="-0.01225"/>
        </c:manualLayout>
      </c:layout>
      <c:spPr>
        <a:noFill/>
        <a:ln w="3175">
          <a:noFill/>
        </a:ln>
      </c:spPr>
    </c:title>
    <c:plotArea>
      <c:layout>
        <c:manualLayout>
          <c:xMode val="edge"/>
          <c:yMode val="edge"/>
          <c:x val="0.06225"/>
          <c:y val="0.16025"/>
          <c:w val="0.9115"/>
          <c:h val="0.778"/>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0000"/>
              </a:solidFill>
              <a:ln w="3175">
                <a:noFill/>
              </a:ln>
            </c:spPr>
          </c:dPt>
          <c:dPt>
            <c:idx val="1"/>
            <c:invertIfNegative val="0"/>
            <c:spPr>
              <a:solidFill>
                <a:srgbClr val="0000CC"/>
              </a:solidFill>
              <a:ln w="3175">
                <a:noFill/>
              </a:ln>
            </c:spPr>
          </c:dPt>
          <c:dPt>
            <c:idx val="2"/>
            <c:invertIfNegative val="0"/>
            <c:spPr>
              <a:solidFill>
                <a:srgbClr val="008000"/>
              </a:solidFill>
              <a:ln w="3175">
                <a:noFill/>
              </a:ln>
            </c:spPr>
          </c:dPt>
          <c:dPt>
            <c:idx val="3"/>
            <c:invertIfNegative val="0"/>
            <c:spPr>
              <a:solidFill>
                <a:srgbClr val="00B0F0"/>
              </a:solidFill>
              <a:ln w="3175">
                <a:noFill/>
              </a:ln>
            </c:spPr>
          </c:dPt>
          <c:dLbls>
            <c:numFmt formatCode="General" sourceLinked="1"/>
            <c:spPr>
              <a:noFill/>
              <a:ln w="3175">
                <a:noFill/>
              </a:ln>
            </c:spPr>
            <c:txPr>
              <a:bodyPr vert="horz" rot="0" anchor="ctr"/>
              <a:lstStyle/>
              <a:p>
                <a:pPr algn="ctr">
                  <a:defRPr lang="en-US" cap="none" sz="1200" b="0" i="0" u="none" baseline="0">
                    <a:solidFill>
                      <a:srgbClr val="000000"/>
                    </a:solidFill>
                  </a:defRPr>
                </a:pPr>
              </a:p>
            </c:txPr>
            <c:dLblPos val="outEnd"/>
            <c:showLegendKey val="0"/>
            <c:showVal val="1"/>
            <c:showBubbleSize val="0"/>
            <c:showCatName val="0"/>
            <c:showSerName val="0"/>
            <c:showPercent val="0"/>
          </c:dLbls>
          <c:cat>
            <c:strRef>
              <c:f>MILKCWT!$D$92:$D$95</c:f>
              <c:strCache/>
            </c:strRef>
          </c:cat>
          <c:val>
            <c:numRef>
              <c:f>MILKCWT!$H$92:$H$95</c:f>
              <c:numCache/>
            </c:numRef>
          </c:val>
        </c:ser>
        <c:axId val="7298218"/>
        <c:axId val="65683963"/>
      </c:barChart>
      <c:catAx>
        <c:axId val="7298218"/>
        <c:scaling>
          <c:orientation val="minMax"/>
        </c:scaling>
        <c:axPos val="b"/>
        <c:title>
          <c:tx>
            <c:rich>
              <a:bodyPr vert="horz" rot="0" anchor="ctr"/>
              <a:lstStyle/>
              <a:p>
                <a:pPr algn="ctr">
                  <a:defRPr/>
                </a:pPr>
                <a:r>
                  <a:rPr lang="en-US" cap="none" sz="1000" b="1" i="0" u="none" baseline="0">
                    <a:solidFill>
                      <a:srgbClr val="000000"/>
                    </a:solidFill>
                  </a:rPr>
                  <a:t>Dairy</a:t>
                </a:r>
                <a:r>
                  <a:rPr lang="en-US" cap="none" sz="1000" b="1" i="0" u="none" baseline="30000">
                    <a:solidFill>
                      <a:srgbClr val="000000"/>
                    </a:solidFill>
                  </a:rPr>
                  <a:t>2</a:t>
                </a:r>
              </a:p>
            </c:rich>
          </c:tx>
          <c:layout>
            <c:manualLayout>
              <c:xMode val="factor"/>
              <c:yMode val="factor"/>
              <c:x val="-0.0055"/>
              <c:y val="0"/>
            </c:manualLayout>
          </c:layout>
          <c:overlay val="0"/>
          <c:spPr>
            <a:noFill/>
            <a:ln w="3175">
              <a:noFill/>
            </a:ln>
          </c:spPr>
        </c:title>
        <c:delete val="0"/>
        <c:numFmt formatCode="General" sourceLinked="1"/>
        <c:majorTickMark val="out"/>
        <c:minorTickMark val="none"/>
        <c:tickLblPos val="nextTo"/>
        <c:spPr>
          <a:ln w="12700">
            <a:solidFill>
              <a:srgbClr val="000000"/>
            </a:solidFill>
          </a:ln>
        </c:spPr>
        <c:txPr>
          <a:bodyPr vert="horz" rot="0"/>
          <a:lstStyle/>
          <a:p>
            <a:pPr>
              <a:defRPr lang="en-US" cap="none" sz="1000" b="0" i="0" u="none" baseline="0">
                <a:solidFill>
                  <a:srgbClr val="000000"/>
                </a:solidFill>
              </a:defRPr>
            </a:pPr>
          </a:p>
        </c:txPr>
        <c:crossAx val="65683963"/>
        <c:crosses val="autoZero"/>
        <c:auto val="1"/>
        <c:lblOffset val="100"/>
        <c:tickLblSkip val="1"/>
        <c:noMultiLvlLbl val="0"/>
      </c:catAx>
      <c:valAx>
        <c:axId val="65683963"/>
        <c:scaling>
          <c:orientation val="minMax"/>
        </c:scaling>
        <c:axPos val="l"/>
        <c:title>
          <c:tx>
            <c:rich>
              <a:bodyPr vert="horz" rot="-5400000" anchor="ctr"/>
              <a:lstStyle/>
              <a:p>
                <a:pPr algn="ctr">
                  <a:defRPr/>
                </a:pPr>
                <a:r>
                  <a:rPr lang="en-US" cap="none" sz="1000" b="1" i="0" u="none" baseline="0">
                    <a:solidFill>
                      <a:srgbClr val="000000"/>
                    </a:solidFill>
                  </a:rPr>
                  <a:t>$/cwt</a:t>
                </a:r>
              </a:p>
            </c:rich>
          </c:tx>
          <c:layout>
            <c:manualLayout>
              <c:xMode val="factor"/>
              <c:yMode val="factor"/>
              <c:x val="-0.0215"/>
              <c:y val="0.00175"/>
            </c:manualLayout>
          </c:layout>
          <c:overlay val="0"/>
          <c:spPr>
            <a:noFill/>
            <a:ln w="3175">
              <a:noFill/>
            </a:ln>
          </c:spPr>
        </c:title>
        <c:majorGridlines>
          <c:spPr>
            <a:ln w="12700">
              <a:solidFill>
                <a:srgbClr val="000000"/>
              </a:solidFill>
            </a:ln>
          </c:spPr>
        </c:majorGridlines>
        <c:delete val="0"/>
        <c:numFmt formatCode="General" sourceLinked="1"/>
        <c:majorTickMark val="out"/>
        <c:minorTickMark val="none"/>
        <c:tickLblPos val="nextTo"/>
        <c:spPr>
          <a:ln w="12700">
            <a:solidFill>
              <a:srgbClr val="000000"/>
            </a:solidFill>
          </a:ln>
        </c:spPr>
        <c:txPr>
          <a:bodyPr vert="horz" rot="0"/>
          <a:lstStyle/>
          <a:p>
            <a:pPr>
              <a:defRPr lang="en-US" cap="none" sz="1000" b="0" i="0" u="none" baseline="0">
                <a:solidFill>
                  <a:srgbClr val="000000"/>
                </a:solidFill>
              </a:defRPr>
            </a:pPr>
          </a:p>
        </c:txPr>
        <c:crossAx val="7298218"/>
        <c:crossesAt val="1"/>
        <c:crossBetween val="between"/>
        <c:dispUnits/>
      </c:valAx>
      <c:spPr>
        <a:solidFill>
          <a:srgbClr val="FFFFFF"/>
        </a:solidFill>
        <a:ln w="3175">
          <a:noFill/>
        </a:ln>
      </c:spPr>
    </c:plotArea>
    <c:plotVisOnly val="1"/>
    <c:dispBlanksAs val="gap"/>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171450</xdr:colOff>
      <xdr:row>2</xdr:row>
      <xdr:rowOff>66675</xdr:rowOff>
    </xdr:from>
    <xdr:to>
      <xdr:col>17</xdr:col>
      <xdr:colOff>104775</xdr:colOff>
      <xdr:row>8</xdr:row>
      <xdr:rowOff>0</xdr:rowOff>
    </xdr:to>
    <xdr:pic>
      <xdr:nvPicPr>
        <xdr:cNvPr id="1" name="Picture 1" descr="FIRM_team_logo.jpg"/>
        <xdr:cNvPicPr preferRelativeResize="1">
          <a:picLocks noChangeAspect="1"/>
        </xdr:cNvPicPr>
      </xdr:nvPicPr>
      <xdr:blipFill>
        <a:blip r:embed="rId1"/>
        <a:stretch>
          <a:fillRect/>
        </a:stretch>
      </xdr:blipFill>
      <xdr:spPr>
        <a:xfrm>
          <a:off x="17106900" y="419100"/>
          <a:ext cx="952500" cy="1162050"/>
        </a:xfrm>
        <a:prstGeom prst="rect">
          <a:avLst/>
        </a:prstGeom>
        <a:noFill/>
        <a:ln w="9525" cmpd="sng">
          <a:noFill/>
        </a:ln>
      </xdr:spPr>
    </xdr:pic>
    <xdr:clientData/>
  </xdr:twoCellAnchor>
  <xdr:twoCellAnchor editAs="oneCell">
    <xdr:from>
      <xdr:col>14</xdr:col>
      <xdr:colOff>895350</xdr:colOff>
      <xdr:row>2</xdr:row>
      <xdr:rowOff>190500</xdr:rowOff>
    </xdr:from>
    <xdr:to>
      <xdr:col>15</xdr:col>
      <xdr:colOff>371475</xdr:colOff>
      <xdr:row>7</xdr:row>
      <xdr:rowOff>123825</xdr:rowOff>
    </xdr:to>
    <xdr:pic>
      <xdr:nvPicPr>
        <xdr:cNvPr id="2" name="Picture 2" descr="DT_logo_lg.jpg"/>
        <xdr:cNvPicPr preferRelativeResize="1">
          <a:picLocks noChangeAspect="1"/>
        </xdr:cNvPicPr>
      </xdr:nvPicPr>
      <xdr:blipFill>
        <a:blip r:embed="rId2"/>
        <a:stretch>
          <a:fillRect/>
        </a:stretch>
      </xdr:blipFill>
      <xdr:spPr>
        <a:xfrm>
          <a:off x="15420975" y="542925"/>
          <a:ext cx="885825" cy="962025"/>
        </a:xfrm>
        <a:prstGeom prst="rect">
          <a:avLst/>
        </a:prstGeom>
        <a:noFill/>
        <a:ln w="9525" cmpd="sng">
          <a:noFill/>
        </a:ln>
      </xdr:spPr>
    </xdr:pic>
    <xdr:clientData/>
  </xdr:twoCellAnchor>
  <xdr:twoCellAnchor editAs="oneCell">
    <xdr:from>
      <xdr:col>12</xdr:col>
      <xdr:colOff>638175</xdr:colOff>
      <xdr:row>3</xdr:row>
      <xdr:rowOff>66675</xdr:rowOff>
    </xdr:from>
    <xdr:to>
      <xdr:col>14</xdr:col>
      <xdr:colOff>238125</xdr:colOff>
      <xdr:row>7</xdr:row>
      <xdr:rowOff>114300</xdr:rowOff>
    </xdr:to>
    <xdr:pic>
      <xdr:nvPicPr>
        <xdr:cNvPr id="3" name="Picture 3" descr="msue_logo_3.jpg"/>
        <xdr:cNvPicPr preferRelativeResize="1">
          <a:picLocks noChangeAspect="1"/>
        </xdr:cNvPicPr>
      </xdr:nvPicPr>
      <xdr:blipFill>
        <a:blip r:embed="rId3"/>
        <a:stretch>
          <a:fillRect/>
        </a:stretch>
      </xdr:blipFill>
      <xdr:spPr>
        <a:xfrm>
          <a:off x="12830175" y="638175"/>
          <a:ext cx="1933575" cy="857250"/>
        </a:xfrm>
        <a:prstGeom prst="rect">
          <a:avLst/>
        </a:prstGeom>
        <a:noFill/>
        <a:ln w="9525" cmpd="sng">
          <a:noFill/>
        </a:ln>
      </xdr:spPr>
    </xdr:pic>
    <xdr:clientData/>
  </xdr:twoCellAnchor>
  <xdr:twoCellAnchor>
    <xdr:from>
      <xdr:col>2</xdr:col>
      <xdr:colOff>152400</xdr:colOff>
      <xdr:row>101</xdr:row>
      <xdr:rowOff>19050</xdr:rowOff>
    </xdr:from>
    <xdr:to>
      <xdr:col>9</xdr:col>
      <xdr:colOff>657225</xdr:colOff>
      <xdr:row>121</xdr:row>
      <xdr:rowOff>19050</xdr:rowOff>
    </xdr:to>
    <xdr:graphicFrame>
      <xdr:nvGraphicFramePr>
        <xdr:cNvPr id="4" name="Chart 1"/>
        <xdr:cNvGraphicFramePr/>
      </xdr:nvGraphicFramePr>
      <xdr:xfrm>
        <a:off x="552450" y="20440650"/>
        <a:ext cx="8543925" cy="3314700"/>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transitionEvaluation="1"/>
  <dimension ref="C1:U127"/>
  <sheetViews>
    <sheetView showGridLines="0" showZeros="0" tabSelected="1" zoomScale="75" zoomScaleNormal="75" zoomScalePageLayoutView="0" workbookViewId="0" topLeftCell="A1">
      <selection activeCell="A1" sqref="A1"/>
    </sheetView>
  </sheetViews>
  <sheetFormatPr defaultColWidth="8.625" defaultRowHeight="12.75"/>
  <cols>
    <col min="1" max="2" width="2.625" style="1" customWidth="1"/>
    <col min="3" max="3" width="4.75390625" style="1" customWidth="1"/>
    <col min="4" max="4" width="36.25390625" style="1" customWidth="1"/>
    <col min="5" max="5" width="15.25390625" style="2" customWidth="1"/>
    <col min="6" max="6" width="13.375" style="3" customWidth="1"/>
    <col min="7" max="7" width="12.00390625" style="3" customWidth="1"/>
    <col min="8" max="8" width="12.50390625" style="4" customWidth="1"/>
    <col min="9" max="9" width="11.375" style="4" customWidth="1"/>
    <col min="10" max="10" width="11.00390625" style="4" customWidth="1"/>
    <col min="11" max="11" width="14.50390625" style="4" customWidth="1"/>
    <col min="12" max="12" width="23.75390625" style="1" customWidth="1"/>
    <col min="13" max="13" width="14.25390625" style="1" customWidth="1"/>
    <col min="14" max="14" width="16.375" style="1" customWidth="1"/>
    <col min="15" max="15" width="18.50390625" style="4" customWidth="1"/>
    <col min="16" max="16" width="13.125" style="3" customWidth="1"/>
    <col min="17" max="17" width="13.375" style="4" customWidth="1"/>
    <col min="18" max="18" width="11.625" style="1" customWidth="1"/>
    <col min="19" max="19" width="16.625" style="1" customWidth="1"/>
    <col min="20" max="20" width="9.625" style="1" customWidth="1"/>
    <col min="21" max="21" width="12.625" style="1" customWidth="1"/>
    <col min="22" max="22" width="2.625" style="1" customWidth="1"/>
    <col min="23" max="16384" width="8.625" style="1" customWidth="1"/>
  </cols>
  <sheetData>
    <row r="1" spans="9:17" ht="7.5" customHeight="1">
      <c r="I1" s="1"/>
      <c r="J1" s="1"/>
      <c r="K1" s="1"/>
      <c r="L1" s="4"/>
      <c r="M1" s="3"/>
      <c r="N1" s="4"/>
      <c r="O1" s="1"/>
      <c r="P1" s="1"/>
      <c r="Q1" s="1"/>
    </row>
    <row r="2" spans="3:17" ht="20.25" thickBot="1">
      <c r="C2" s="5" t="s">
        <v>0</v>
      </c>
      <c r="I2" s="1"/>
      <c r="J2" s="1"/>
      <c r="K2" s="1"/>
      <c r="L2" s="4"/>
      <c r="M2" s="3"/>
      <c r="N2" s="4"/>
      <c r="O2" s="1"/>
      <c r="P2" s="1"/>
      <c r="Q2" s="1"/>
    </row>
    <row r="3" spans="3:18" ht="17.25" thickBot="1" thickTop="1">
      <c r="C3" s="6"/>
      <c r="D3" s="7"/>
      <c r="E3" s="8"/>
      <c r="F3" s="9"/>
      <c r="G3" s="9"/>
      <c r="H3" s="10"/>
      <c r="I3" s="7"/>
      <c r="J3" s="7"/>
      <c r="K3" s="7"/>
      <c r="L3" s="10"/>
      <c r="M3" s="9"/>
      <c r="N3" s="9"/>
      <c r="O3" s="9"/>
      <c r="P3" s="9"/>
      <c r="Q3" s="9"/>
      <c r="R3" s="11"/>
    </row>
    <row r="4" spans="3:18" ht="15.75">
      <c r="C4" s="12"/>
      <c r="D4" s="13" t="s">
        <v>1</v>
      </c>
      <c r="E4" s="14"/>
      <c r="F4" s="15" t="s">
        <v>85</v>
      </c>
      <c r="G4" s="16"/>
      <c r="H4" s="17"/>
      <c r="I4" s="18"/>
      <c r="J4" s="19" t="s">
        <v>2</v>
      </c>
      <c r="K4" s="247"/>
      <c r="L4" s="164"/>
      <c r="M4" s="20"/>
      <c r="N4" s="20"/>
      <c r="O4" s="20"/>
      <c r="P4" s="20"/>
      <c r="Q4" s="20"/>
      <c r="R4" s="21"/>
    </row>
    <row r="5" spans="3:18" ht="16.5" thickBot="1">
      <c r="C5" s="12"/>
      <c r="D5" s="22" t="s">
        <v>3</v>
      </c>
      <c r="E5" s="23"/>
      <c r="F5" s="24"/>
      <c r="G5" s="24"/>
      <c r="H5" s="25"/>
      <c r="I5" s="26"/>
      <c r="J5" s="19" t="s">
        <v>4</v>
      </c>
      <c r="K5" s="166">
        <v>2015</v>
      </c>
      <c r="L5" s="164"/>
      <c r="M5" s="20"/>
      <c r="N5" s="20"/>
      <c r="O5" s="20"/>
      <c r="P5" s="20"/>
      <c r="Q5" s="20"/>
      <c r="R5" s="21"/>
    </row>
    <row r="6" spans="3:18" ht="15.75">
      <c r="C6" s="12"/>
      <c r="D6" s="28"/>
      <c r="E6" s="29"/>
      <c r="F6" s="30" t="s">
        <v>5</v>
      </c>
      <c r="G6" s="31" t="s">
        <v>57</v>
      </c>
      <c r="H6" s="32" t="s">
        <v>63</v>
      </c>
      <c r="I6" s="28"/>
      <c r="J6" s="173"/>
      <c r="K6" s="28"/>
      <c r="L6" s="27"/>
      <c r="M6" s="20"/>
      <c r="N6" s="20"/>
      <c r="O6" s="20"/>
      <c r="P6" s="20"/>
      <c r="Q6" s="20"/>
      <c r="R6" s="21"/>
    </row>
    <row r="7" spans="3:18" ht="15.75">
      <c r="C7" s="33">
        <v>1</v>
      </c>
      <c r="D7" s="34" t="s">
        <v>6</v>
      </c>
      <c r="E7" s="163"/>
      <c r="F7" s="35">
        <f>IF(E7&gt;0,E7/(E8*0.01),"")</f>
      </c>
      <c r="G7" s="36">
        <f>IF(E7&gt;0,E7/$S$33,"")</f>
      </c>
      <c r="H7" s="37" t="s">
        <v>59</v>
      </c>
      <c r="I7" s="38"/>
      <c r="J7" s="173"/>
      <c r="K7" s="39" t="str">
        <f>$H$11</f>
        <v>$/cwt</v>
      </c>
      <c r="L7" s="31" t="s">
        <v>27</v>
      </c>
      <c r="M7" s="20"/>
      <c r="N7" s="20"/>
      <c r="O7" s="20"/>
      <c r="P7" s="20"/>
      <c r="Q7" s="20"/>
      <c r="R7" s="21"/>
    </row>
    <row r="8" spans="3:18" ht="15.75">
      <c r="C8" s="33">
        <v>2</v>
      </c>
      <c r="D8" s="34" t="s">
        <v>7</v>
      </c>
      <c r="E8" s="249"/>
      <c r="F8" s="40"/>
      <c r="G8" s="40"/>
      <c r="H8" s="37" t="s">
        <v>60</v>
      </c>
      <c r="I8" s="41">
        <f>IF(J7&gt;0,E8/J7,"")</f>
      </c>
      <c r="J8" s="42" t="s">
        <v>8</v>
      </c>
      <c r="K8" s="43">
        <f>IF($E$7&gt;0,$E$7/(E8*0.01),"")</f>
      </c>
      <c r="L8" s="44">
        <f>IF($J$7&gt;0,E7/$J$7,)</f>
        <v>0</v>
      </c>
      <c r="M8" s="45"/>
      <c r="N8" s="45"/>
      <c r="O8" s="45"/>
      <c r="P8" s="45"/>
      <c r="Q8" s="45"/>
      <c r="R8" s="21"/>
    </row>
    <row r="9" spans="3:18" ht="16.5" thickBot="1">
      <c r="C9" s="33">
        <v>3</v>
      </c>
      <c r="D9" s="34" t="s">
        <v>9</v>
      </c>
      <c r="E9" s="29"/>
      <c r="F9" s="46"/>
      <c r="G9" s="46"/>
      <c r="H9" s="47"/>
      <c r="I9" s="28"/>
      <c r="J9" s="28"/>
      <c r="K9" s="28"/>
      <c r="L9" s="48"/>
      <c r="M9" s="20"/>
      <c r="N9" s="20"/>
      <c r="O9" s="20"/>
      <c r="P9" s="20"/>
      <c r="Q9" s="20"/>
      <c r="R9" s="21"/>
    </row>
    <row r="10" spans="3:18" ht="15.75">
      <c r="C10" s="33"/>
      <c r="D10" s="34"/>
      <c r="E10" s="180" t="s">
        <v>91</v>
      </c>
      <c r="F10" s="185"/>
      <c r="G10" s="186" t="s">
        <v>93</v>
      </c>
      <c r="H10" s="187"/>
      <c r="I10" s="188"/>
      <c r="J10" s="181"/>
      <c r="K10" s="28"/>
      <c r="L10" s="48"/>
      <c r="M10" s="180" t="s">
        <v>91</v>
      </c>
      <c r="N10" s="185"/>
      <c r="O10" s="186" t="s">
        <v>93</v>
      </c>
      <c r="P10" s="202"/>
      <c r="Q10" s="202"/>
      <c r="R10" s="203"/>
    </row>
    <row r="11" spans="3:18" ht="17.25" thickBot="1">
      <c r="C11" s="12"/>
      <c r="D11" s="59" t="s">
        <v>56</v>
      </c>
      <c r="E11" s="182" t="s">
        <v>94</v>
      </c>
      <c r="F11" s="189" t="s">
        <v>90</v>
      </c>
      <c r="G11" s="189" t="s">
        <v>92</v>
      </c>
      <c r="H11" s="190" t="str">
        <f>$F$6</f>
        <v>$/cwt</v>
      </c>
      <c r="I11" s="190" t="s">
        <v>27</v>
      </c>
      <c r="J11" s="183" t="s">
        <v>95</v>
      </c>
      <c r="K11" s="28"/>
      <c r="L11" s="59" t="s">
        <v>10</v>
      </c>
      <c r="M11" s="182" t="s">
        <v>94</v>
      </c>
      <c r="N11" s="213" t="s">
        <v>90</v>
      </c>
      <c r="O11" s="213" t="s">
        <v>92</v>
      </c>
      <c r="P11" s="214" t="str">
        <f>$H$11</f>
        <v>$/cwt</v>
      </c>
      <c r="Q11" s="215" t="s">
        <v>27</v>
      </c>
      <c r="R11" s="216" t="s">
        <v>97</v>
      </c>
    </row>
    <row r="12" spans="3:18" ht="15">
      <c r="C12" s="33">
        <v>12</v>
      </c>
      <c r="D12" s="34" t="s">
        <v>11</v>
      </c>
      <c r="E12" s="243">
        <v>1</v>
      </c>
      <c r="F12" s="179"/>
      <c r="G12" s="221">
        <f>E12*F12</f>
        <v>0</v>
      </c>
      <c r="H12" s="191">
        <f>IF($E$8&gt;0,G12/($E$8*0.01),"")</f>
      </c>
      <c r="I12" s="192">
        <f>IF($J$7&gt;0,G12/$J$7,"")</f>
      </c>
      <c r="J12" s="193">
        <f>IF($K$25&gt;0,G12/$K$25,"")</f>
      </c>
      <c r="K12" s="53">
        <v>26</v>
      </c>
      <c r="L12" s="34" t="s">
        <v>42</v>
      </c>
      <c r="M12" s="243">
        <v>1</v>
      </c>
      <c r="N12" s="217"/>
      <c r="O12" s="221">
        <f>M12*N12</f>
        <v>0</v>
      </c>
      <c r="P12" s="191">
        <f>IF($E$8&gt;0,O12/($E$8*0.01),"")</f>
      </c>
      <c r="Q12" s="192">
        <f>IF($J$7&gt;0,O12/$J$7,"")</f>
      </c>
      <c r="R12" s="218">
        <f>IF($K$25&gt;0,O12/$K$25,"")</f>
      </c>
    </row>
    <row r="13" spans="3:18" ht="15">
      <c r="C13" s="33"/>
      <c r="D13" s="34"/>
      <c r="E13" s="243"/>
      <c r="F13" s="179"/>
      <c r="G13" s="263"/>
      <c r="H13" s="264"/>
      <c r="I13" s="265"/>
      <c r="J13" s="266"/>
      <c r="K13" s="53"/>
      <c r="L13" s="34" t="s">
        <v>152</v>
      </c>
      <c r="M13" s="243">
        <v>1</v>
      </c>
      <c r="N13" s="179"/>
      <c r="O13" s="263"/>
      <c r="P13" s="264"/>
      <c r="Q13" s="265"/>
      <c r="R13" s="267"/>
    </row>
    <row r="14" spans="3:18" ht="15">
      <c r="C14" s="33">
        <v>13</v>
      </c>
      <c r="D14" s="34" t="s">
        <v>12</v>
      </c>
      <c r="E14" s="244">
        <v>1</v>
      </c>
      <c r="F14" s="163"/>
      <c r="G14" s="222">
        <f aca="true" t="shared" si="0" ref="G14:G23">E14*F14</f>
        <v>0</v>
      </c>
      <c r="H14" s="194">
        <f>IF($E$8&gt;0,G14/($E$8*0.01),"")</f>
      </c>
      <c r="I14" s="195">
        <f aca="true" t="shared" si="1" ref="I14:I24">IF($J$7&gt;0,G14/$J$7,"")</f>
      </c>
      <c r="J14" s="196">
        <f aca="true" t="shared" si="2" ref="J14:J24">IF($K$25&gt;0,G14/$K$25,"")</f>
      </c>
      <c r="K14" s="53">
        <v>27</v>
      </c>
      <c r="L14" s="34" t="s">
        <v>49</v>
      </c>
      <c r="M14" s="244">
        <v>1</v>
      </c>
      <c r="N14" s="163"/>
      <c r="O14" s="222">
        <f aca="true" t="shared" si="3" ref="O14:O23">M14*N14</f>
        <v>0</v>
      </c>
      <c r="P14" s="194">
        <f aca="true" t="shared" si="4" ref="P14:P23">IF($E$8&gt;0,O14/($E$8*0.01),"")</f>
      </c>
      <c r="Q14" s="195">
        <f aca="true" t="shared" si="5" ref="Q14:Q23">IF($J$7&gt;0,O14/$J$7,"")</f>
      </c>
      <c r="R14" s="200">
        <f aca="true" t="shared" si="6" ref="R14:R23">IF($K$25&gt;0,O14/$K$25,"")</f>
      </c>
    </row>
    <row r="15" spans="3:18" ht="15">
      <c r="C15" s="33">
        <v>14</v>
      </c>
      <c r="D15" s="34" t="s">
        <v>13</v>
      </c>
      <c r="E15" s="244">
        <v>1</v>
      </c>
      <c r="F15" s="163"/>
      <c r="G15" s="222">
        <f t="shared" si="0"/>
        <v>0</v>
      </c>
      <c r="H15" s="194">
        <f>IF($E$8&gt;0,G15/($E$8*0.01),"")</f>
      </c>
      <c r="I15" s="195">
        <f t="shared" si="1"/>
      </c>
      <c r="J15" s="196">
        <f t="shared" si="2"/>
      </c>
      <c r="K15" s="53">
        <v>28</v>
      </c>
      <c r="L15" s="34" t="s">
        <v>47</v>
      </c>
      <c r="M15" s="244">
        <v>1</v>
      </c>
      <c r="N15" s="163"/>
      <c r="O15" s="222">
        <f t="shared" si="3"/>
        <v>0</v>
      </c>
      <c r="P15" s="194">
        <f t="shared" si="4"/>
      </c>
      <c r="Q15" s="195">
        <f t="shared" si="5"/>
      </c>
      <c r="R15" s="200">
        <f t="shared" si="6"/>
      </c>
    </row>
    <row r="16" spans="3:18" ht="15">
      <c r="C16" s="33">
        <v>15</v>
      </c>
      <c r="D16" s="34" t="s">
        <v>14</v>
      </c>
      <c r="E16" s="244">
        <v>1</v>
      </c>
      <c r="F16" s="163"/>
      <c r="G16" s="222">
        <f t="shared" si="0"/>
        <v>0</v>
      </c>
      <c r="H16" s="194">
        <f>IF($E$8&gt;0,G16/($E$8*0.01),"")</f>
      </c>
      <c r="I16" s="195">
        <f t="shared" si="1"/>
      </c>
      <c r="J16" s="196">
        <f t="shared" si="2"/>
      </c>
      <c r="K16" s="53">
        <v>30</v>
      </c>
      <c r="L16" s="34" t="s">
        <v>15</v>
      </c>
      <c r="M16" s="244">
        <v>1</v>
      </c>
      <c r="N16" s="163"/>
      <c r="O16" s="222">
        <f t="shared" si="3"/>
        <v>0</v>
      </c>
      <c r="P16" s="194">
        <f t="shared" si="4"/>
      </c>
      <c r="Q16" s="195">
        <f t="shared" si="5"/>
      </c>
      <c r="R16" s="200">
        <f t="shared" si="6"/>
      </c>
    </row>
    <row r="17" spans="3:18" ht="15">
      <c r="C17" s="33">
        <v>18</v>
      </c>
      <c r="D17" s="34" t="s">
        <v>16</v>
      </c>
      <c r="E17" s="244">
        <v>1</v>
      </c>
      <c r="F17" s="163"/>
      <c r="G17" s="222">
        <f t="shared" si="0"/>
        <v>0</v>
      </c>
      <c r="H17" s="194">
        <f aca="true" t="shared" si="7" ref="H17:H23">IF($E$8&gt;0,G17/($E$8*0.01),"")</f>
      </c>
      <c r="I17" s="195">
        <f t="shared" si="1"/>
      </c>
      <c r="J17" s="196">
        <f t="shared" si="2"/>
      </c>
      <c r="K17" s="53">
        <v>31</v>
      </c>
      <c r="L17" s="34" t="s">
        <v>149</v>
      </c>
      <c r="M17" s="244">
        <v>1</v>
      </c>
      <c r="N17" s="163"/>
      <c r="O17" s="222">
        <f t="shared" si="3"/>
        <v>0</v>
      </c>
      <c r="P17" s="194">
        <f t="shared" si="4"/>
      </c>
      <c r="Q17" s="195">
        <f t="shared" si="5"/>
      </c>
      <c r="R17" s="200">
        <f t="shared" si="6"/>
      </c>
    </row>
    <row r="18" spans="3:18" ht="15">
      <c r="C18" s="33">
        <v>19</v>
      </c>
      <c r="D18" s="34" t="s">
        <v>17</v>
      </c>
      <c r="E18" s="244">
        <v>1</v>
      </c>
      <c r="F18" s="163"/>
      <c r="G18" s="222">
        <f t="shared" si="0"/>
        <v>0</v>
      </c>
      <c r="H18" s="194">
        <f t="shared" si="7"/>
      </c>
      <c r="I18" s="195">
        <f t="shared" si="1"/>
      </c>
      <c r="J18" s="196">
        <f t="shared" si="2"/>
      </c>
      <c r="K18" s="53">
        <v>32</v>
      </c>
      <c r="L18" s="34" t="s">
        <v>18</v>
      </c>
      <c r="M18" s="244">
        <v>1</v>
      </c>
      <c r="N18" s="163"/>
      <c r="O18" s="222">
        <f t="shared" si="3"/>
        <v>0</v>
      </c>
      <c r="P18" s="194">
        <f t="shared" si="4"/>
      </c>
      <c r="Q18" s="195">
        <f t="shared" si="5"/>
      </c>
      <c r="R18" s="200">
        <f t="shared" si="6"/>
      </c>
    </row>
    <row r="19" spans="3:18" ht="15">
      <c r="C19" s="33">
        <v>20</v>
      </c>
      <c r="D19" s="34" t="s">
        <v>19</v>
      </c>
      <c r="E19" s="244">
        <v>1</v>
      </c>
      <c r="F19" s="163"/>
      <c r="G19" s="222">
        <f t="shared" si="0"/>
        <v>0</v>
      </c>
      <c r="H19" s="194">
        <f t="shared" si="7"/>
      </c>
      <c r="I19" s="195">
        <f t="shared" si="1"/>
      </c>
      <c r="J19" s="196">
        <f t="shared" si="2"/>
      </c>
      <c r="K19" s="53">
        <v>33</v>
      </c>
      <c r="L19" s="34" t="s">
        <v>48</v>
      </c>
      <c r="M19" s="244">
        <v>1</v>
      </c>
      <c r="N19" s="163"/>
      <c r="O19" s="222">
        <f t="shared" si="3"/>
        <v>0</v>
      </c>
      <c r="P19" s="194">
        <f t="shared" si="4"/>
      </c>
      <c r="Q19" s="195">
        <f t="shared" si="5"/>
      </c>
      <c r="R19" s="200">
        <f t="shared" si="6"/>
      </c>
    </row>
    <row r="20" spans="3:18" ht="15">
      <c r="C20" s="33">
        <v>21</v>
      </c>
      <c r="D20" s="34" t="s">
        <v>20</v>
      </c>
      <c r="E20" s="244">
        <v>1</v>
      </c>
      <c r="F20" s="163"/>
      <c r="G20" s="222">
        <f t="shared" si="0"/>
        <v>0</v>
      </c>
      <c r="H20" s="194">
        <f t="shared" si="7"/>
      </c>
      <c r="I20" s="195">
        <f t="shared" si="1"/>
      </c>
      <c r="J20" s="196">
        <f t="shared" si="2"/>
      </c>
      <c r="K20" s="53">
        <v>34</v>
      </c>
      <c r="L20" s="34" t="s">
        <v>45</v>
      </c>
      <c r="M20" s="244">
        <v>1</v>
      </c>
      <c r="N20" s="163"/>
      <c r="O20" s="222">
        <f t="shared" si="3"/>
        <v>0</v>
      </c>
      <c r="P20" s="194">
        <f t="shared" si="4"/>
      </c>
      <c r="Q20" s="195">
        <f t="shared" si="5"/>
      </c>
      <c r="R20" s="200">
        <f t="shared" si="6"/>
      </c>
    </row>
    <row r="21" spans="3:18" ht="15">
      <c r="C21" s="33">
        <v>22</v>
      </c>
      <c r="D21" s="34" t="s">
        <v>21</v>
      </c>
      <c r="E21" s="244">
        <v>1</v>
      </c>
      <c r="F21" s="163"/>
      <c r="G21" s="222">
        <f t="shared" si="0"/>
        <v>0</v>
      </c>
      <c r="H21" s="194">
        <f t="shared" si="7"/>
      </c>
      <c r="I21" s="195">
        <f t="shared" si="1"/>
      </c>
      <c r="J21" s="196">
        <f t="shared" si="2"/>
      </c>
      <c r="K21" s="53">
        <v>35</v>
      </c>
      <c r="L21" s="34" t="s">
        <v>50</v>
      </c>
      <c r="M21" s="244">
        <v>1</v>
      </c>
      <c r="N21" s="163"/>
      <c r="O21" s="222">
        <f t="shared" si="3"/>
        <v>0</v>
      </c>
      <c r="P21" s="194">
        <f t="shared" si="4"/>
      </c>
      <c r="Q21" s="195">
        <f t="shared" si="5"/>
      </c>
      <c r="R21" s="200">
        <f t="shared" si="6"/>
      </c>
    </row>
    <row r="22" spans="3:18" ht="15">
      <c r="C22" s="33">
        <v>23</v>
      </c>
      <c r="D22" s="34" t="s">
        <v>43</v>
      </c>
      <c r="E22" s="244">
        <v>1</v>
      </c>
      <c r="F22" s="163"/>
      <c r="G22" s="222">
        <f t="shared" si="0"/>
        <v>0</v>
      </c>
      <c r="H22" s="194">
        <f t="shared" si="7"/>
      </c>
      <c r="I22" s="195">
        <f t="shared" si="1"/>
      </c>
      <c r="J22" s="196">
        <f t="shared" si="2"/>
      </c>
      <c r="K22" s="53">
        <v>36</v>
      </c>
      <c r="L22" s="34" t="s">
        <v>145</v>
      </c>
      <c r="M22" s="244">
        <v>1</v>
      </c>
      <c r="N22" s="163"/>
      <c r="O22" s="222">
        <f t="shared" si="3"/>
        <v>0</v>
      </c>
      <c r="P22" s="194">
        <f t="shared" si="4"/>
      </c>
      <c r="Q22" s="195">
        <f t="shared" si="5"/>
      </c>
      <c r="R22" s="200">
        <f t="shared" si="6"/>
      </c>
    </row>
    <row r="23" spans="3:18" ht="15.75" thickBot="1">
      <c r="C23" s="33">
        <v>24</v>
      </c>
      <c r="D23" s="34" t="s">
        <v>44</v>
      </c>
      <c r="E23" s="245">
        <v>1</v>
      </c>
      <c r="F23" s="184"/>
      <c r="G23" s="223">
        <f t="shared" si="0"/>
        <v>0</v>
      </c>
      <c r="H23" s="197">
        <f t="shared" si="7"/>
      </c>
      <c r="I23" s="198">
        <f t="shared" si="1"/>
      </c>
      <c r="J23" s="199">
        <f t="shared" si="2"/>
      </c>
      <c r="K23" s="53">
        <v>37</v>
      </c>
      <c r="L23" s="34" t="s">
        <v>51</v>
      </c>
      <c r="M23" s="245">
        <v>1</v>
      </c>
      <c r="N23" s="184"/>
      <c r="O23" s="223">
        <f t="shared" si="3"/>
        <v>0</v>
      </c>
      <c r="P23" s="197">
        <f t="shared" si="4"/>
      </c>
      <c r="Q23" s="198">
        <f t="shared" si="5"/>
      </c>
      <c r="R23" s="201">
        <f t="shared" si="6"/>
      </c>
    </row>
    <row r="24" spans="3:18" ht="15.75">
      <c r="C24" s="33">
        <v>38</v>
      </c>
      <c r="D24" s="34" t="s">
        <v>22</v>
      </c>
      <c r="E24" s="34"/>
      <c r="F24" s="54">
        <f>SUM(F12:F23)</f>
        <v>0</v>
      </c>
      <c r="G24" s="54">
        <f>SUM(G12:G23)</f>
        <v>0</v>
      </c>
      <c r="H24" s="50">
        <f>IF($E$8&gt;0,G24/($E$8*0.01),"")</f>
      </c>
      <c r="I24" s="51">
        <f t="shared" si="1"/>
      </c>
      <c r="J24" s="52">
        <f t="shared" si="2"/>
      </c>
      <c r="K24" s="28"/>
      <c r="L24" s="34" t="s">
        <v>23</v>
      </c>
      <c r="M24" s="34"/>
      <c r="N24" s="54">
        <f>SUM(N12:N23)</f>
        <v>0</v>
      </c>
      <c r="O24" s="54">
        <f>SUM(O12:O23)</f>
        <v>0</v>
      </c>
      <c r="P24" s="167">
        <f>IF($E$8&gt;0,O24/($E$8*0.01),"")</f>
      </c>
      <c r="Q24" s="55">
        <f>SUM(Q12:Q23)</f>
        <v>0</v>
      </c>
      <c r="R24" s="177">
        <f>SUM(R12:R23)</f>
        <v>0</v>
      </c>
    </row>
    <row r="25" spans="3:18" ht="15.75">
      <c r="C25" s="33">
        <v>39</v>
      </c>
      <c r="D25" s="34" t="s">
        <v>117</v>
      </c>
      <c r="E25" s="29"/>
      <c r="F25" s="56"/>
      <c r="G25" s="57"/>
      <c r="H25" s="27"/>
      <c r="I25" s="28"/>
      <c r="J25" s="59" t="s">
        <v>106</v>
      </c>
      <c r="K25" s="219">
        <f>(F24+N24)</f>
        <v>0</v>
      </c>
      <c r="L25" s="50">
        <f>IF($E$8&gt;0,K25/($E$8*0.01),"")</f>
      </c>
      <c r="M25" s="51">
        <f>IF($J$7&gt;0,K25/$J$7,"")</f>
      </c>
      <c r="N25" s="51">
        <f>G24+O24</f>
        <v>0</v>
      </c>
      <c r="O25" s="174" t="s">
        <v>104</v>
      </c>
      <c r="P25" s="204" t="s">
        <v>105</v>
      </c>
      <c r="Q25" s="168">
        <f>SUM($J$12:$J$23)+SUM($R$12:$R$23)</f>
        <v>0</v>
      </c>
      <c r="R25" s="58"/>
    </row>
    <row r="26" spans="3:18" ht="17.25">
      <c r="C26" s="12"/>
      <c r="D26" s="59" t="s">
        <v>74</v>
      </c>
      <c r="E26" s="29"/>
      <c r="F26" s="56"/>
      <c r="G26" s="57"/>
      <c r="H26" s="27"/>
      <c r="I26" s="59" t="s">
        <v>96</v>
      </c>
      <c r="J26" s="60"/>
      <c r="K26" s="219">
        <f>(E7+SUM(F28:F31)+N28+N29)</f>
        <v>0</v>
      </c>
      <c r="L26" s="50">
        <f>IF($E$8&gt;0,K26/($E$8*0.01),"")</f>
      </c>
      <c r="M26" s="51">
        <f>IF($J$7&gt;0,K26/$J$7,"")</f>
      </c>
      <c r="O26" s="165" t="s">
        <v>93</v>
      </c>
      <c r="P26" s="168"/>
      <c r="Q26" s="51"/>
      <c r="R26" s="21"/>
    </row>
    <row r="27" spans="3:19" ht="15.75">
      <c r="C27" s="33">
        <v>40</v>
      </c>
      <c r="D27" s="34" t="s">
        <v>111</v>
      </c>
      <c r="E27" s="29"/>
      <c r="F27" s="29"/>
      <c r="G27" s="175" t="str">
        <f>H11</f>
        <v>$/cwt</v>
      </c>
      <c r="H27" s="176" t="s">
        <v>27</v>
      </c>
      <c r="I27" s="49" t="s">
        <v>57</v>
      </c>
      <c r="K27" s="28"/>
      <c r="L27" s="28"/>
      <c r="M27" s="61"/>
      <c r="N27" s="61"/>
      <c r="O27" s="49" t="s">
        <v>92</v>
      </c>
      <c r="P27" s="175" t="str">
        <f>P11</f>
        <v>$/cwt</v>
      </c>
      <c r="Q27" s="176" t="s">
        <v>27</v>
      </c>
      <c r="R27" s="49" t="s">
        <v>57</v>
      </c>
      <c r="S27" s="28"/>
    </row>
    <row r="28" spans="3:18" ht="15.75">
      <c r="C28" s="33">
        <v>41</v>
      </c>
      <c r="D28" s="34" t="s">
        <v>24</v>
      </c>
      <c r="E28" s="34"/>
      <c r="F28" s="163"/>
      <c r="G28" s="50">
        <f>IF($E$8&gt;0,F28/($E$8*0.01),"")</f>
      </c>
      <c r="H28" s="51">
        <f>IF($J$7&gt;0,F28/$J$7,"")</f>
      </c>
      <c r="I28" s="36">
        <f>IF(F28&gt;0,F28/$S$33,"")</f>
      </c>
      <c r="K28" s="220">
        <v>45</v>
      </c>
      <c r="L28" s="63" t="s">
        <v>147</v>
      </c>
      <c r="M28" s="63"/>
      <c r="N28" s="163"/>
      <c r="O28" s="224"/>
      <c r="P28" s="50">
        <f>IF($E$8&gt;0,N28/($E$8*0.01),"")</f>
      </c>
      <c r="Q28" s="51">
        <f>IF($J$7&gt;0,N28/$J$7,"")</f>
      </c>
      <c r="R28" s="36">
        <f>IF(N28&gt;0,N28/$S$33,"")</f>
      </c>
    </row>
    <row r="29" spans="3:18" ht="15.75">
      <c r="C29" s="64">
        <v>42</v>
      </c>
      <c r="D29" s="34" t="s">
        <v>146</v>
      </c>
      <c r="E29" s="34"/>
      <c r="F29" s="163"/>
      <c r="G29" s="50">
        <f>IF($E$8&gt;0,F29/($E$8*0.01),"")</f>
      </c>
      <c r="H29" s="51">
        <f>IF($J$7&gt;0,F29/$J$7,"")</f>
      </c>
      <c r="I29" s="36">
        <f>IF(F29&gt;0,F29/$S$33,"")</f>
      </c>
      <c r="K29" s="65">
        <v>46</v>
      </c>
      <c r="L29" s="63" t="s">
        <v>52</v>
      </c>
      <c r="M29" s="63"/>
      <c r="N29" s="163"/>
      <c r="O29" s="224"/>
      <c r="P29" s="50">
        <f>IF($E$8&gt;0,N29/($E$8*0.01),"")</f>
      </c>
      <c r="Q29" s="51">
        <f>IF($J$7&gt;0,N29/$J$7,"")</f>
      </c>
      <c r="R29" s="36">
        <f>IF(N29&gt;0,N29/$S$33,"")</f>
      </c>
    </row>
    <row r="30" spans="3:18" ht="15.75">
      <c r="C30" s="66">
        <v>43</v>
      </c>
      <c r="D30" s="59" t="s">
        <v>68</v>
      </c>
      <c r="E30" s="59"/>
      <c r="F30" s="163"/>
      <c r="G30" s="50">
        <f>IF($E$8&gt;0,F30/($E$8*0.01),"")</f>
      </c>
      <c r="H30" s="51">
        <f>IF($J$7&gt;0,F30/$J$7,"")</f>
      </c>
      <c r="I30" s="36">
        <f>IF(F30&gt;0,F30/$S$33,"")</f>
      </c>
      <c r="K30" s="67"/>
      <c r="L30" s="63" t="s">
        <v>58</v>
      </c>
      <c r="M30" s="63"/>
      <c r="N30" s="68"/>
      <c r="O30" s="68"/>
      <c r="P30" s="56"/>
      <c r="Q30" s="51"/>
      <c r="R30" s="169"/>
    </row>
    <row r="31" spans="3:18" ht="15" customHeight="1">
      <c r="C31" s="33">
        <v>44</v>
      </c>
      <c r="D31" s="34" t="s">
        <v>25</v>
      </c>
      <c r="E31" s="34"/>
      <c r="F31" s="163"/>
      <c r="G31" s="50">
        <f>IF($E$8&gt;0,F31/($E$8*0.01),"")</f>
      </c>
      <c r="H31" s="51">
        <f>IF($J$7&gt;0,F31/$J$7,"")</f>
      </c>
      <c r="I31" s="36">
        <f>IF(F31&gt;0,F31/$S$33,"")</f>
      </c>
      <c r="K31" s="65">
        <v>47</v>
      </c>
      <c r="L31" s="63" t="s">
        <v>109</v>
      </c>
      <c r="M31" s="246">
        <v>1</v>
      </c>
      <c r="N31" s="163"/>
      <c r="O31" s="225">
        <f>M31*N31</f>
        <v>0</v>
      </c>
      <c r="P31" s="50">
        <f>IF($E$8&gt;0,O31/($E$8*0.01),"")</f>
      </c>
      <c r="Q31" s="51">
        <f>IF($J$7&gt;0,O31/$J$7,"")</f>
      </c>
      <c r="R31" s="27"/>
    </row>
    <row r="32" spans="3:18" ht="15" customHeight="1" thickBot="1">
      <c r="C32" s="33"/>
      <c r="D32" s="34"/>
      <c r="E32" s="69"/>
      <c r="F32" s="70"/>
      <c r="G32" s="70"/>
      <c r="H32" s="71"/>
      <c r="I32" s="62"/>
      <c r="J32" s="63"/>
      <c r="K32" s="72"/>
      <c r="L32" s="212"/>
      <c r="M32" s="20"/>
      <c r="N32" s="20"/>
      <c r="O32" s="20"/>
      <c r="P32" s="20"/>
      <c r="Q32" s="20"/>
      <c r="R32" s="21"/>
    </row>
    <row r="33" spans="3:19" ht="18" customHeight="1" thickBot="1">
      <c r="C33" s="73"/>
      <c r="D33" s="74" t="s">
        <v>26</v>
      </c>
      <c r="E33" s="75"/>
      <c r="F33" s="76"/>
      <c r="G33" s="76"/>
      <c r="H33" s="77"/>
      <c r="I33" s="78"/>
      <c r="J33" s="78"/>
      <c r="K33" s="78"/>
      <c r="L33" s="79" t="s">
        <v>5</v>
      </c>
      <c r="M33" s="80" t="s">
        <v>27</v>
      </c>
      <c r="N33" s="170"/>
      <c r="O33" s="170"/>
      <c r="P33" s="170"/>
      <c r="Q33" s="170"/>
      <c r="R33" s="81"/>
      <c r="S33" s="82">
        <f>F28+F29+F30+F31+N28+N29+E7</f>
        <v>0</v>
      </c>
    </row>
    <row r="34" spans="3:19" ht="18" customHeight="1">
      <c r="C34" s="12">
        <v>48</v>
      </c>
      <c r="D34" s="83" t="s">
        <v>119</v>
      </c>
      <c r="E34" s="206"/>
      <c r="F34" s="207"/>
      <c r="G34" s="207"/>
      <c r="H34" s="208"/>
      <c r="I34" s="209"/>
      <c r="J34" s="209"/>
      <c r="K34" s="155">
        <f>IF($E$8&gt;0,$E$8*0.01,"")</f>
      </c>
      <c r="L34" s="210" t="s">
        <v>108</v>
      </c>
      <c r="M34" s="131"/>
      <c r="N34" s="131"/>
      <c r="O34" s="131"/>
      <c r="P34" s="131"/>
      <c r="Q34" s="131"/>
      <c r="R34" s="205"/>
      <c r="S34" s="82"/>
    </row>
    <row r="35" spans="3:18" ht="15" customHeight="1">
      <c r="C35" s="33">
        <v>49</v>
      </c>
      <c r="D35" s="83" t="s">
        <v>120</v>
      </c>
      <c r="E35" s="29"/>
      <c r="F35" s="20"/>
      <c r="G35" s="20"/>
      <c r="H35" s="27"/>
      <c r="I35" s="28"/>
      <c r="J35" s="28"/>
      <c r="K35" s="152">
        <f>IF($N$25&gt;0,$N$25,"")</f>
      </c>
      <c r="L35" s="153" t="e">
        <f>K35/($E$8*0.01)</f>
        <v>#DIV/0!</v>
      </c>
      <c r="M35" s="154">
        <f>IF($J$7&gt;0,$K$35/$J$7,"")</f>
      </c>
      <c r="N35" s="171"/>
      <c r="O35" s="171"/>
      <c r="P35" s="171"/>
      <c r="Q35" s="171"/>
      <c r="R35" s="150"/>
    </row>
    <row r="36" spans="3:18" ht="15" customHeight="1">
      <c r="C36" s="33">
        <v>50</v>
      </c>
      <c r="D36" s="83" t="s">
        <v>121</v>
      </c>
      <c r="E36" s="29"/>
      <c r="F36" s="20"/>
      <c r="G36" s="20"/>
      <c r="H36" s="27"/>
      <c r="I36" s="28"/>
      <c r="J36" s="28"/>
      <c r="K36" s="152">
        <f>IF(($F$28+$N$28+$F$29+$F$31+$N$29)&gt;0,$F$28+$N$28+$F$29+$F$31+$N$29,"")</f>
      </c>
      <c r="L36" s="153" t="e">
        <f>K36/($E$8*0.01)</f>
        <v>#DIV/0!</v>
      </c>
      <c r="M36" s="154">
        <f>IF($J$7&gt;0,$K$36/$J$7,"")</f>
      </c>
      <c r="N36" s="171"/>
      <c r="O36" s="171"/>
      <c r="P36" s="171"/>
      <c r="Q36" s="171"/>
      <c r="R36" s="150"/>
    </row>
    <row r="37" spans="3:18" ht="15" customHeight="1">
      <c r="C37" s="33">
        <v>51</v>
      </c>
      <c r="D37" s="83" t="s">
        <v>122</v>
      </c>
      <c r="E37" s="29"/>
      <c r="F37" s="20"/>
      <c r="G37" s="20"/>
      <c r="H37" s="27"/>
      <c r="I37" s="28"/>
      <c r="J37" s="28"/>
      <c r="K37" s="152">
        <f>K35-K36</f>
        <v>0</v>
      </c>
      <c r="L37" s="153" t="e">
        <f>K37/($E$8*0.01)</f>
        <v>#DIV/0!</v>
      </c>
      <c r="M37" s="154">
        <f>IF($J$7&gt;0,$K$36/$J$7,"")</f>
      </c>
      <c r="N37" s="171"/>
      <c r="O37" s="171"/>
      <c r="P37" s="171"/>
      <c r="Q37" s="171"/>
      <c r="R37" s="150"/>
    </row>
    <row r="38" spans="3:18" ht="15" customHeight="1">
      <c r="C38" s="33">
        <v>52</v>
      </c>
      <c r="D38" s="83" t="s">
        <v>123</v>
      </c>
      <c r="E38" s="29"/>
      <c r="F38" s="20"/>
      <c r="G38" s="20"/>
      <c r="H38" s="27"/>
      <c r="I38" s="28"/>
      <c r="J38" s="28"/>
      <c r="K38" s="152">
        <f>IF(($G$24+$O$24)&gt;0,$K$37-$O$31,"")</f>
      </c>
      <c r="L38" s="153" t="e">
        <f>K38/($E$8*0.01)</f>
        <v>#DIV/0!</v>
      </c>
      <c r="M38" s="154">
        <f>IF($J$7&gt;0,$K$38/$J$7,"")</f>
      </c>
      <c r="N38" s="171"/>
      <c r="O38" s="171"/>
      <c r="P38" s="171"/>
      <c r="Q38" s="171"/>
      <c r="R38" s="150"/>
    </row>
    <row r="39" spans="3:18" ht="15" customHeight="1">
      <c r="C39" s="33">
        <v>53</v>
      </c>
      <c r="D39" s="83" t="s">
        <v>112</v>
      </c>
      <c r="E39" s="163"/>
      <c r="F39" s="178" t="s">
        <v>124</v>
      </c>
      <c r="G39" s="70"/>
      <c r="H39" s="71"/>
      <c r="I39" s="28"/>
      <c r="J39" s="83"/>
      <c r="K39" s="156"/>
      <c r="L39" s="153" t="e">
        <f>E39/($E$8*0.01)</f>
        <v>#DIV/0!</v>
      </c>
      <c r="M39" s="154">
        <f>IF($J$7&gt;0,$E$39/$J$7,"")</f>
      </c>
      <c r="N39" s="171"/>
      <c r="O39" s="171"/>
      <c r="P39" s="171"/>
      <c r="Q39" s="171"/>
      <c r="R39" s="150"/>
    </row>
    <row r="40" spans="3:18" ht="15" customHeight="1">
      <c r="C40" s="33">
        <v>54</v>
      </c>
      <c r="D40" s="83" t="s">
        <v>125</v>
      </c>
      <c r="E40" s="29"/>
      <c r="F40" s="20"/>
      <c r="G40" s="20"/>
      <c r="H40" s="85"/>
      <c r="I40" s="28"/>
      <c r="J40" s="28"/>
      <c r="K40" s="152">
        <f>K38+E39</f>
        <v>0</v>
      </c>
      <c r="L40" s="153" t="e">
        <f>K40/($E$8*0.01)</f>
        <v>#DIV/0!</v>
      </c>
      <c r="M40" s="154">
        <f>IF($J$7&gt;0,$K$40/$J$7,"")</f>
      </c>
      <c r="N40" s="171"/>
      <c r="O40" s="171"/>
      <c r="P40" s="171"/>
      <c r="Q40" s="171"/>
      <c r="R40" s="150"/>
    </row>
    <row r="41" spans="3:18" ht="15" customHeight="1">
      <c r="C41" s="33">
        <v>55</v>
      </c>
      <c r="D41" s="83" t="s">
        <v>113</v>
      </c>
      <c r="E41" s="163"/>
      <c r="F41" s="178" t="s">
        <v>126</v>
      </c>
      <c r="G41" s="70"/>
      <c r="H41" s="71"/>
      <c r="I41" s="28"/>
      <c r="J41" s="83"/>
      <c r="K41" s="211"/>
      <c r="L41" s="153" t="e">
        <f>E41/($E$8*0.01)</f>
        <v>#DIV/0!</v>
      </c>
      <c r="M41" s="154">
        <f>IF($J$7&gt;0,$E$41/$J$7,"")</f>
      </c>
      <c r="N41" s="171"/>
      <c r="O41" s="171"/>
      <c r="P41" s="171"/>
      <c r="Q41" s="171"/>
      <c r="R41" s="150"/>
    </row>
    <row r="42" spans="3:18" ht="15" customHeight="1">
      <c r="C42" s="33">
        <v>56</v>
      </c>
      <c r="D42" s="84" t="s">
        <v>114</v>
      </c>
      <c r="E42" s="163"/>
      <c r="F42" s="178" t="s">
        <v>126</v>
      </c>
      <c r="G42" s="70"/>
      <c r="H42" s="71"/>
      <c r="I42" s="28"/>
      <c r="J42" s="83"/>
      <c r="K42" s="211"/>
      <c r="L42" s="153" t="e">
        <f>E42/($E$8*0.01)</f>
        <v>#DIV/0!</v>
      </c>
      <c r="M42" s="154">
        <f>IF($J$7&gt;0,$E$42/$J$7,"")</f>
      </c>
      <c r="N42" s="171"/>
      <c r="O42" s="171"/>
      <c r="P42" s="171"/>
      <c r="Q42" s="171"/>
      <c r="R42" s="150"/>
    </row>
    <row r="43" spans="3:18" ht="15" customHeight="1">
      <c r="C43" s="33">
        <v>57</v>
      </c>
      <c r="D43" s="83" t="s">
        <v>127</v>
      </c>
      <c r="E43" s="29"/>
      <c r="F43" s="20"/>
      <c r="G43" s="20"/>
      <c r="H43" s="27"/>
      <c r="I43" s="28"/>
      <c r="J43" s="28"/>
      <c r="K43" s="152">
        <f>(K40+E41)</f>
        <v>0</v>
      </c>
      <c r="L43" s="153" t="e">
        <f>K43/($E$8*0.01)</f>
        <v>#DIV/0!</v>
      </c>
      <c r="M43" s="154">
        <f>IF($J$7&gt;0,$K$43/$J$7,"")</f>
      </c>
      <c r="N43" s="171"/>
      <c r="O43" s="171"/>
      <c r="P43" s="171"/>
      <c r="Q43" s="171"/>
      <c r="R43" s="150"/>
    </row>
    <row r="44" spans="3:18" ht="15" customHeight="1" thickBot="1">
      <c r="C44" s="86">
        <v>58</v>
      </c>
      <c r="D44" s="87" t="s">
        <v>128</v>
      </c>
      <c r="E44" s="88"/>
      <c r="F44" s="89"/>
      <c r="G44" s="89"/>
      <c r="H44" s="90"/>
      <c r="I44" s="91"/>
      <c r="J44" s="91"/>
      <c r="K44" s="157">
        <f>(K40+E42)</f>
        <v>0</v>
      </c>
      <c r="L44" s="158" t="e">
        <f>K44/($E$8*0.01)</f>
        <v>#DIV/0!</v>
      </c>
      <c r="M44" s="159">
        <f>IF($J$7&gt;0,$K$44/$J$7,"")</f>
      </c>
      <c r="N44" s="172"/>
      <c r="O44" s="172"/>
      <c r="P44" s="172"/>
      <c r="Q44" s="172"/>
      <c r="R44" s="151"/>
    </row>
    <row r="45" spans="3:21" ht="19.5" customHeight="1" thickTop="1">
      <c r="C45" s="53" t="s">
        <v>118</v>
      </c>
      <c r="D45" s="83"/>
      <c r="E45" s="29"/>
      <c r="F45" s="20"/>
      <c r="G45" s="20"/>
      <c r="H45" s="27"/>
      <c r="I45" s="27"/>
      <c r="J45" s="27"/>
      <c r="K45" s="27"/>
      <c r="L45" s="28"/>
      <c r="M45" s="28"/>
      <c r="N45" s="54"/>
      <c r="O45" s="92"/>
      <c r="P45" s="93"/>
      <c r="Q45" s="149"/>
      <c r="R45" s="149"/>
      <c r="S45" s="149"/>
      <c r="T45" s="149"/>
      <c r="U45" s="149"/>
    </row>
    <row r="46" spans="3:21" ht="19.5" customHeight="1">
      <c r="C46" s="53" t="s">
        <v>116</v>
      </c>
      <c r="D46" s="83"/>
      <c r="E46" s="29"/>
      <c r="F46" s="20"/>
      <c r="G46" s="20"/>
      <c r="H46" s="27"/>
      <c r="I46" s="27"/>
      <c r="J46" s="27"/>
      <c r="K46" s="27"/>
      <c r="L46" s="28"/>
      <c r="M46" s="28"/>
      <c r="N46" s="54"/>
      <c r="O46" s="92"/>
      <c r="P46" s="93"/>
      <c r="Q46" s="149"/>
      <c r="R46" s="149"/>
      <c r="S46" s="149"/>
      <c r="T46" s="149"/>
      <c r="U46" s="149"/>
    </row>
    <row r="47" spans="3:21" ht="19.5" customHeight="1">
      <c r="C47" s="28" t="s">
        <v>115</v>
      </c>
      <c r="D47" s="83"/>
      <c r="E47" s="29"/>
      <c r="F47" s="20"/>
      <c r="G47" s="20"/>
      <c r="H47" s="27"/>
      <c r="I47" s="27"/>
      <c r="J47" s="27"/>
      <c r="K47" s="27"/>
      <c r="L47" s="28"/>
      <c r="M47" s="28"/>
      <c r="N47" s="54"/>
      <c r="O47" s="92"/>
      <c r="P47" s="93"/>
      <c r="Q47" s="149"/>
      <c r="R47" s="149"/>
      <c r="S47" s="149"/>
      <c r="T47" s="149"/>
      <c r="U47" s="149"/>
    </row>
    <row r="48" spans="3:15" ht="19.5" customHeight="1">
      <c r="C48" s="162" t="s">
        <v>110</v>
      </c>
      <c r="O48" s="95"/>
    </row>
    <row r="49" spans="3:15" ht="17.25">
      <c r="C49" s="94"/>
      <c r="O49" s="95"/>
    </row>
    <row r="50" spans="3:15" ht="17.25">
      <c r="C50" s="94"/>
      <c r="O50" s="95"/>
    </row>
    <row r="51" spans="4:15" ht="21.75" thickBot="1">
      <c r="D51" s="285" t="s">
        <v>138</v>
      </c>
      <c r="E51" s="285"/>
      <c r="F51" s="285"/>
      <c r="G51" s="285"/>
      <c r="H51" s="285"/>
      <c r="I51" s="248"/>
      <c r="J51" s="248"/>
      <c r="K51" s="248"/>
      <c r="O51" s="95"/>
    </row>
    <row r="52" spans="4:15" ht="16.5" thickTop="1">
      <c r="D52" s="96" t="s">
        <v>139</v>
      </c>
      <c r="E52" s="97"/>
      <c r="F52" s="98" t="s">
        <v>140</v>
      </c>
      <c r="G52" s="99"/>
      <c r="H52" s="100"/>
      <c r="I52" s="269"/>
      <c r="J52" s="17"/>
      <c r="K52" s="270"/>
      <c r="O52" s="95"/>
    </row>
    <row r="53" spans="4:15" ht="15.75">
      <c r="D53" s="101"/>
      <c r="E53" s="29"/>
      <c r="F53" s="102" t="s">
        <v>46</v>
      </c>
      <c r="G53" s="20"/>
      <c r="H53" s="21"/>
      <c r="I53" s="286" t="s">
        <v>141</v>
      </c>
      <c r="J53" s="287"/>
      <c r="K53" s="288"/>
      <c r="O53" s="95"/>
    </row>
    <row r="54" spans="4:15" ht="15.75">
      <c r="D54" s="103" t="s">
        <v>67</v>
      </c>
      <c r="E54" s="104" t="s">
        <v>143</v>
      </c>
      <c r="F54" s="105" t="s">
        <v>40</v>
      </c>
      <c r="G54" s="104" t="s">
        <v>41</v>
      </c>
      <c r="H54" s="106" t="s">
        <v>54</v>
      </c>
      <c r="I54" s="268" t="s">
        <v>143</v>
      </c>
      <c r="J54" s="31" t="s">
        <v>40</v>
      </c>
      <c r="K54" s="271" t="s">
        <v>144</v>
      </c>
      <c r="L54" s="107"/>
      <c r="O54" s="95"/>
    </row>
    <row r="55" spans="4:11" ht="15.75">
      <c r="D55" s="108" t="s">
        <v>28</v>
      </c>
      <c r="E55" s="109">
        <v>4180</v>
      </c>
      <c r="F55" s="110">
        <f>L8</f>
        <v>0</v>
      </c>
      <c r="G55" s="111">
        <f aca="true" t="shared" si="8" ref="G55:G60">IF(F55&gt;0,F55-E55,"")</f>
      </c>
      <c r="H55" s="112">
        <f aca="true" t="shared" si="9" ref="H55:H60">IF(F55&gt;0,(F55/E55),"")</f>
      </c>
      <c r="I55" s="272">
        <v>24.28</v>
      </c>
      <c r="J55" s="261">
        <f>F7</f>
      </c>
      <c r="K55" s="273">
        <f aca="true" t="shared" si="10" ref="K55:K60">J55/I55</f>
        <v>0</v>
      </c>
    </row>
    <row r="56" spans="4:11" ht="15.75">
      <c r="D56" s="108" t="s">
        <v>86</v>
      </c>
      <c r="E56" s="109">
        <v>184</v>
      </c>
      <c r="F56" s="113">
        <f>H28</f>
      </c>
      <c r="G56" s="114">
        <f t="shared" si="8"/>
      </c>
      <c r="H56" s="112">
        <f t="shared" si="9"/>
      </c>
      <c r="I56" s="272">
        <v>1.76</v>
      </c>
      <c r="J56" s="261">
        <f>G28</f>
      </c>
      <c r="K56" s="273">
        <f t="shared" si="10"/>
        <v>0</v>
      </c>
    </row>
    <row r="57" spans="4:11" ht="15.75">
      <c r="D57" s="108" t="s">
        <v>29</v>
      </c>
      <c r="E57" s="109">
        <v>29</v>
      </c>
      <c r="F57" s="113">
        <f>Q28</f>
      </c>
      <c r="G57" s="114">
        <f t="shared" si="8"/>
      </c>
      <c r="H57" s="112">
        <f t="shared" si="9"/>
      </c>
      <c r="I57" s="272">
        <v>0.3163</v>
      </c>
      <c r="J57" s="261">
        <f>G29</f>
      </c>
      <c r="K57" s="273">
        <f t="shared" si="10"/>
        <v>0</v>
      </c>
    </row>
    <row r="58" spans="4:11" ht="15.75">
      <c r="D58" s="108" t="s">
        <v>30</v>
      </c>
      <c r="E58" s="109">
        <v>50</v>
      </c>
      <c r="F58" s="113">
        <f>H30</f>
      </c>
      <c r="G58" s="114">
        <f t="shared" si="8"/>
      </c>
      <c r="H58" s="112">
        <f t="shared" si="9"/>
      </c>
      <c r="I58" s="272">
        <v>0.23</v>
      </c>
      <c r="J58" s="261">
        <f>G30</f>
      </c>
      <c r="K58" s="273">
        <f t="shared" si="10"/>
        <v>0</v>
      </c>
    </row>
    <row r="59" spans="4:11" ht="15.75">
      <c r="D59" s="108" t="s">
        <v>64</v>
      </c>
      <c r="E59" s="109">
        <f>4956-SUM(E55:E58)</f>
        <v>513</v>
      </c>
      <c r="F59" s="113">
        <v>488</v>
      </c>
      <c r="G59" s="114">
        <f t="shared" si="8"/>
        <v>-25</v>
      </c>
      <c r="H59" s="112">
        <f t="shared" si="9"/>
        <v>0.9512670565302144</v>
      </c>
      <c r="I59" s="272">
        <f>0.65+1.87+0.16+0.24+0.38</f>
        <v>3.3</v>
      </c>
      <c r="J59" s="261">
        <f>G31+P28+P29</f>
        <v>0</v>
      </c>
      <c r="K59" s="273">
        <f t="shared" si="10"/>
        <v>0</v>
      </c>
    </row>
    <row r="60" spans="4:17" s="119" customFormat="1" ht="15.75">
      <c r="D60" s="103" t="s">
        <v>62</v>
      </c>
      <c r="E60" s="115">
        <f>SUM(E55:E59)</f>
        <v>4956</v>
      </c>
      <c r="F60" s="116">
        <f>SUM(F55:F59)</f>
        <v>488</v>
      </c>
      <c r="G60" s="117">
        <f t="shared" si="8"/>
        <v>-4468</v>
      </c>
      <c r="H60" s="118">
        <f t="shared" si="9"/>
        <v>0.09846650524616626</v>
      </c>
      <c r="I60" s="282">
        <f>SUM(I55:I59)</f>
        <v>29.886300000000006</v>
      </c>
      <c r="J60" s="283">
        <f>L26</f>
      </c>
      <c r="K60" s="284">
        <f t="shared" si="10"/>
        <v>0</v>
      </c>
      <c r="O60" s="120"/>
      <c r="P60" s="121"/>
      <c r="Q60" s="120"/>
    </row>
    <row r="61" spans="4:11" ht="17.25">
      <c r="D61" s="122" t="s">
        <v>75</v>
      </c>
      <c r="E61" s="123"/>
      <c r="F61" s="124"/>
      <c r="G61" s="125"/>
      <c r="H61" s="126"/>
      <c r="I61" s="275"/>
      <c r="J61" s="251"/>
      <c r="K61" s="276"/>
    </row>
    <row r="62" spans="4:11" ht="15.75">
      <c r="D62" s="108" t="str">
        <f>D17</f>
        <v>Feed Purchased</v>
      </c>
      <c r="E62" s="109">
        <v>1262</v>
      </c>
      <c r="F62" s="113">
        <f>I17</f>
      </c>
      <c r="G62" s="114">
        <f aca="true" t="shared" si="11" ref="G62:G77">IF(F62&gt;0,F62-E62,"")</f>
      </c>
      <c r="H62" s="112">
        <f aca="true" t="shared" si="12" ref="H62:H77">IF(F62&gt;0,(F62/E62),"")</f>
      </c>
      <c r="I62" s="272">
        <v>6.97</v>
      </c>
      <c r="J62" s="261">
        <f>H17</f>
      </c>
      <c r="K62" s="273">
        <f aca="true" t="shared" si="13" ref="K62:K79">J62/I62</f>
        <v>0</v>
      </c>
    </row>
    <row r="63" spans="4:11" ht="15.75">
      <c r="D63" s="108" t="str">
        <f>L16</f>
        <v>Supplies</v>
      </c>
      <c r="E63" s="109">
        <v>213</v>
      </c>
      <c r="F63" s="113">
        <f>Q16</f>
      </c>
      <c r="G63" s="114">
        <f t="shared" si="11"/>
      </c>
      <c r="H63" s="112">
        <f t="shared" si="12"/>
      </c>
      <c r="I63" s="272">
        <v>1.08</v>
      </c>
      <c r="J63" s="261">
        <f>P16</f>
      </c>
      <c r="K63" s="273">
        <f t="shared" si="13"/>
        <v>0</v>
      </c>
    </row>
    <row r="64" spans="4:11" ht="15.75">
      <c r="D64" s="108" t="s">
        <v>107</v>
      </c>
      <c r="E64" s="109">
        <f>138+45</f>
        <v>183</v>
      </c>
      <c r="F64" s="113">
        <f>Q19</f>
      </c>
      <c r="G64" s="114">
        <f t="shared" si="11"/>
      </c>
      <c r="H64" s="112">
        <f t="shared" si="12"/>
      </c>
      <c r="I64" s="272">
        <v>0.72</v>
      </c>
      <c r="J64" s="261">
        <f>P19</f>
      </c>
      <c r="K64" s="273">
        <f t="shared" si="13"/>
        <v>0</v>
      </c>
    </row>
    <row r="65" spans="4:11" ht="15.75">
      <c r="D65" s="108" t="str">
        <f>D20</f>
        <v>Gas, Fuel, Oil</v>
      </c>
      <c r="E65" s="109">
        <v>165</v>
      </c>
      <c r="F65" s="113">
        <f>I20</f>
      </c>
      <c r="G65" s="114">
        <f t="shared" si="11"/>
      </c>
      <c r="H65" s="112">
        <f t="shared" si="12"/>
      </c>
      <c r="I65" s="272">
        <f>1.04</f>
        <v>1.04</v>
      </c>
      <c r="J65" s="261">
        <f>H20</f>
      </c>
      <c r="K65" s="273">
        <f t="shared" si="13"/>
        <v>0</v>
      </c>
    </row>
    <row r="66" spans="4:11" ht="15.75">
      <c r="D66" s="108" t="s">
        <v>83</v>
      </c>
      <c r="E66" s="109">
        <v>182</v>
      </c>
      <c r="F66" s="113">
        <f>I19+Q23</f>
        <v>0</v>
      </c>
      <c r="G66" s="114">
        <f t="shared" si="11"/>
      </c>
      <c r="H66" s="112">
        <f t="shared" si="12"/>
      </c>
      <c r="I66" s="272">
        <f>0.91</f>
        <v>0.91</v>
      </c>
      <c r="J66" s="261">
        <f>P23+H19</f>
        <v>0</v>
      </c>
      <c r="K66" s="273">
        <f t="shared" si="13"/>
        <v>0</v>
      </c>
    </row>
    <row r="67" spans="4:11" ht="15.75">
      <c r="D67" s="108" t="s">
        <v>31</v>
      </c>
      <c r="E67" s="109">
        <v>178</v>
      </c>
      <c r="F67" s="113">
        <f>I22</f>
      </c>
      <c r="G67" s="114">
        <f t="shared" si="11"/>
      </c>
      <c r="H67" s="112">
        <f t="shared" si="12"/>
      </c>
      <c r="I67" s="272">
        <v>0.64</v>
      </c>
      <c r="J67" s="261">
        <f>H22</f>
      </c>
      <c r="K67" s="273">
        <f t="shared" si="13"/>
        <v>0</v>
      </c>
    </row>
    <row r="68" spans="4:11" ht="15.75">
      <c r="D68" s="108" t="s">
        <v>32</v>
      </c>
      <c r="E68" s="109">
        <v>225</v>
      </c>
      <c r="F68" s="113">
        <f>Q14</f>
      </c>
      <c r="G68" s="114">
        <f t="shared" si="11"/>
      </c>
      <c r="H68" s="112">
        <f t="shared" si="12"/>
      </c>
      <c r="I68" s="272">
        <f>1.46</f>
        <v>1.46</v>
      </c>
      <c r="J68" s="261">
        <f>P14</f>
      </c>
      <c r="K68" s="273">
        <f t="shared" si="13"/>
        <v>0</v>
      </c>
    </row>
    <row r="69" spans="4:11" ht="15.75">
      <c r="D69" s="108" t="s">
        <v>33</v>
      </c>
      <c r="E69" s="109">
        <v>198</v>
      </c>
      <c r="F69" s="113">
        <f>I16</f>
      </c>
      <c r="G69" s="114">
        <f t="shared" si="11"/>
      </c>
      <c r="H69" s="112">
        <f t="shared" si="12"/>
      </c>
      <c r="I69" s="272">
        <f>0.75</f>
        <v>0.75</v>
      </c>
      <c r="J69" s="261">
        <f>H16</f>
      </c>
      <c r="K69" s="273">
        <f t="shared" si="13"/>
        <v>0</v>
      </c>
    </row>
    <row r="70" spans="4:11" ht="15.75">
      <c r="D70" s="108" t="s">
        <v>34</v>
      </c>
      <c r="E70" s="109">
        <v>664</v>
      </c>
      <c r="F70" s="113">
        <f>I23</f>
      </c>
      <c r="G70" s="114">
        <f t="shared" si="11"/>
      </c>
      <c r="H70" s="112">
        <f t="shared" si="12"/>
      </c>
      <c r="I70" s="272">
        <f>2.91</f>
        <v>2.91</v>
      </c>
      <c r="J70" s="261">
        <f>H23</f>
      </c>
      <c r="K70" s="273">
        <f t="shared" si="13"/>
        <v>0</v>
      </c>
    </row>
    <row r="71" spans="4:11" ht="15.75">
      <c r="D71" s="108" t="s">
        <v>84</v>
      </c>
      <c r="E71" s="109">
        <v>42</v>
      </c>
      <c r="F71" s="113">
        <f>Q12</f>
      </c>
      <c r="G71" s="114">
        <f t="shared" si="11"/>
      </c>
      <c r="H71" s="112">
        <f t="shared" si="12"/>
      </c>
      <c r="I71" s="272">
        <v>0.37</v>
      </c>
      <c r="J71" s="261">
        <f>P12</f>
      </c>
      <c r="K71" s="273">
        <f t="shared" si="13"/>
        <v>0</v>
      </c>
    </row>
    <row r="72" spans="4:11" ht="15.75">
      <c r="D72" s="108" t="s">
        <v>35</v>
      </c>
      <c r="E72" s="109">
        <v>45</v>
      </c>
      <c r="F72" s="113">
        <f>Q17</f>
      </c>
      <c r="G72" s="114">
        <f t="shared" si="11"/>
      </c>
      <c r="H72" s="112">
        <f t="shared" si="12"/>
      </c>
      <c r="I72" s="272">
        <v>0.28</v>
      </c>
      <c r="J72" s="261">
        <f>P17</f>
      </c>
      <c r="K72" s="273">
        <f t="shared" si="13"/>
        <v>0</v>
      </c>
    </row>
    <row r="73" spans="4:11" ht="15.75">
      <c r="D73" s="108" t="s">
        <v>36</v>
      </c>
      <c r="E73" s="109">
        <v>62</v>
      </c>
      <c r="F73" s="113">
        <f>I21</f>
      </c>
      <c r="G73" s="114">
        <f t="shared" si="11"/>
      </c>
      <c r="H73" s="112">
        <f t="shared" si="12"/>
      </c>
      <c r="I73" s="272">
        <v>0.43</v>
      </c>
      <c r="J73" s="261">
        <f>H21</f>
      </c>
      <c r="K73" s="273">
        <f t="shared" si="13"/>
        <v>0</v>
      </c>
    </row>
    <row r="74" spans="4:11" ht="15.75">
      <c r="D74" s="108" t="s">
        <v>18</v>
      </c>
      <c r="E74" s="109">
        <v>115</v>
      </c>
      <c r="F74" s="113">
        <f>Q18</f>
      </c>
      <c r="G74" s="114">
        <f t="shared" si="11"/>
      </c>
      <c r="H74" s="112">
        <f t="shared" si="12"/>
      </c>
      <c r="I74" s="272">
        <v>0.69</v>
      </c>
      <c r="J74" s="261">
        <f>P18</f>
      </c>
      <c r="K74" s="273">
        <f t="shared" si="13"/>
        <v>0</v>
      </c>
    </row>
    <row r="75" spans="4:11" ht="15.75">
      <c r="D75" s="108" t="s">
        <v>53</v>
      </c>
      <c r="E75" s="109">
        <f>19+93</f>
        <v>112</v>
      </c>
      <c r="F75" s="113">
        <f>Q20</f>
      </c>
      <c r="G75" s="114">
        <f t="shared" si="11"/>
      </c>
      <c r="H75" s="112">
        <f t="shared" si="12"/>
      </c>
      <c r="I75" s="272">
        <v>0.17</v>
      </c>
      <c r="J75" s="261">
        <f>P22</f>
      </c>
      <c r="K75" s="273">
        <f t="shared" si="13"/>
        <v>0</v>
      </c>
    </row>
    <row r="76" spans="4:11" ht="15.75">
      <c r="D76" s="108" t="s">
        <v>65</v>
      </c>
      <c r="E76" s="127">
        <f>4179-SUM(E62:E75)</f>
        <v>533</v>
      </c>
      <c r="F76" s="128">
        <f>(I24+Q24)-SUM(F62:F75)</f>
        <v>0</v>
      </c>
      <c r="G76" s="114">
        <f t="shared" si="11"/>
      </c>
      <c r="H76" s="112">
        <f t="shared" si="12"/>
      </c>
      <c r="I76" s="272">
        <f>1.03+0.08</f>
        <v>1.11</v>
      </c>
      <c r="J76" s="261">
        <f>H12+H15+P20</f>
        <v>0</v>
      </c>
      <c r="K76" s="273">
        <f t="shared" si="13"/>
        <v>0</v>
      </c>
    </row>
    <row r="77" spans="4:17" s="119" customFormat="1" ht="15.75">
      <c r="D77" s="103" t="s">
        <v>66</v>
      </c>
      <c r="E77" s="115">
        <f>SUM(E62:E76)</f>
        <v>4179</v>
      </c>
      <c r="F77" s="116">
        <f>SUM(F62:F76)</f>
        <v>0</v>
      </c>
      <c r="G77" s="117">
        <f t="shared" si="11"/>
      </c>
      <c r="H77" s="129">
        <f t="shared" si="12"/>
      </c>
      <c r="I77" s="280">
        <f>SUM(I62:I76)</f>
        <v>19.53000000000001</v>
      </c>
      <c r="J77" s="280">
        <f>SUM(J62:J76)</f>
        <v>0</v>
      </c>
      <c r="K77" s="281">
        <f t="shared" si="13"/>
        <v>0</v>
      </c>
      <c r="O77" s="120"/>
      <c r="P77" s="121"/>
      <c r="Q77" s="120"/>
    </row>
    <row r="78" spans="4:17" s="119" customFormat="1" ht="15.75">
      <c r="D78" s="130" t="s">
        <v>148</v>
      </c>
      <c r="E78" s="257"/>
      <c r="F78" s="258"/>
      <c r="G78" s="259"/>
      <c r="H78" s="260"/>
      <c r="I78" s="274">
        <v>1.52</v>
      </c>
      <c r="J78" s="262" t="e">
        <f>L41</f>
        <v>#DIV/0!</v>
      </c>
      <c r="K78" s="273" t="e">
        <f t="shared" si="13"/>
        <v>#DIV/0!</v>
      </c>
      <c r="O78" s="120"/>
      <c r="P78" s="121"/>
      <c r="Q78" s="120"/>
    </row>
    <row r="79" spans="4:17" s="119" customFormat="1" ht="15.75">
      <c r="D79" s="130" t="s">
        <v>142</v>
      </c>
      <c r="E79" s="257"/>
      <c r="F79" s="258"/>
      <c r="G79" s="259"/>
      <c r="H79" s="260"/>
      <c r="I79" s="274">
        <v>1.55</v>
      </c>
      <c r="J79" s="262" t="e">
        <f>L39</f>
        <v>#DIV/0!</v>
      </c>
      <c r="K79" s="273" t="e">
        <f t="shared" si="13"/>
        <v>#DIV/0!</v>
      </c>
      <c r="O79" s="120"/>
      <c r="P79" s="121"/>
      <c r="Q79" s="120"/>
    </row>
    <row r="80" spans="4:11" ht="15.75">
      <c r="D80" s="130" t="s">
        <v>55</v>
      </c>
      <c r="E80" s="131"/>
      <c r="F80" s="132"/>
      <c r="G80" s="133"/>
      <c r="H80" s="134"/>
      <c r="I80" s="275"/>
      <c r="J80" s="251"/>
      <c r="K80" s="276"/>
    </row>
    <row r="81" spans="4:11" ht="15.75">
      <c r="D81" s="108" t="s">
        <v>37</v>
      </c>
      <c r="E81" s="135">
        <f>47011/734</f>
        <v>64.04768392370572</v>
      </c>
      <c r="F81" s="136" t="e">
        <f>N15/J6</f>
        <v>#DIV/0!</v>
      </c>
      <c r="G81" s="111" t="e">
        <f>IF(F81&gt;0,F81-E81,"")</f>
        <v>#DIV/0!</v>
      </c>
      <c r="H81" s="137" t="e">
        <f>IF(F81&gt;0,(F81/E81),"")</f>
        <v>#DIV/0!</v>
      </c>
      <c r="I81" s="272"/>
      <c r="J81" s="250"/>
      <c r="K81" s="273"/>
    </row>
    <row r="82" spans="4:11" ht="15.75">
      <c r="D82" s="108" t="s">
        <v>38</v>
      </c>
      <c r="E82" s="138">
        <f>52142/734</f>
        <v>71.03814713896458</v>
      </c>
      <c r="F82" s="139" t="e">
        <f>F18/J6</f>
        <v>#DIV/0!</v>
      </c>
      <c r="G82" s="114" t="e">
        <f>IF(F82&gt;0,F82-E82,"")</f>
        <v>#DIV/0!</v>
      </c>
      <c r="H82" s="112" t="e">
        <f>IF(F82&gt;0,(F82/E82),"")</f>
        <v>#DIV/0!</v>
      </c>
      <c r="I82" s="272"/>
      <c r="J82" s="250"/>
      <c r="K82" s="273"/>
    </row>
    <row r="83" spans="4:11" ht="15.75">
      <c r="D83" s="108" t="s">
        <v>39</v>
      </c>
      <c r="E83" s="138">
        <f>15724/734</f>
        <v>21.422343324250683</v>
      </c>
      <c r="F83" s="139" t="e">
        <f>F14/J6</f>
        <v>#DIV/0!</v>
      </c>
      <c r="G83" s="114" t="e">
        <f>IF(F83&gt;0,F83-E83,"")</f>
        <v>#DIV/0!</v>
      </c>
      <c r="H83" s="112" t="e">
        <f>IF(F83&gt;0,(F83/E83),"")</f>
        <v>#DIV/0!</v>
      </c>
      <c r="I83" s="272"/>
      <c r="J83" s="250"/>
      <c r="K83" s="273"/>
    </row>
    <row r="84" spans="4:11" ht="16.5" thickBot="1">
      <c r="D84" s="140" t="s">
        <v>61</v>
      </c>
      <c r="E84" s="141">
        <f>SUM(E81:E83)</f>
        <v>156.50817438692098</v>
      </c>
      <c r="F84" s="142" t="e">
        <f>SUM(F81:F83)</f>
        <v>#DIV/0!</v>
      </c>
      <c r="G84" s="143" t="e">
        <f>IF(F84&gt;0,F84-E84,"")</f>
        <v>#DIV/0!</v>
      </c>
      <c r="H84" s="144" t="e">
        <f>IF(F84&gt;0,(F84/E84),"")</f>
        <v>#DIV/0!</v>
      </c>
      <c r="I84" s="277"/>
      <c r="J84" s="278"/>
      <c r="K84" s="279"/>
    </row>
    <row r="85" spans="4:11" ht="16.5" thickTop="1">
      <c r="D85" s="160" t="s">
        <v>151</v>
      </c>
      <c r="E85" s="145"/>
      <c r="F85" s="146"/>
      <c r="G85" s="147"/>
      <c r="H85" s="148"/>
      <c r="I85" s="145"/>
      <c r="J85" s="148"/>
      <c r="K85" s="148"/>
    </row>
    <row r="86" spans="4:9" ht="15.75">
      <c r="D86" s="161" t="s">
        <v>129</v>
      </c>
      <c r="I86" s="253"/>
    </row>
    <row r="87" spans="4:17" ht="15">
      <c r="D87" s="119" t="s">
        <v>69</v>
      </c>
      <c r="E87" s="1"/>
      <c r="F87" s="1"/>
      <c r="G87" s="1"/>
      <c r="H87" s="1"/>
      <c r="I87" s="254"/>
      <c r="J87" s="1"/>
      <c r="K87" s="1"/>
      <c r="O87" s="1"/>
      <c r="P87" s="2"/>
      <c r="Q87" s="1"/>
    </row>
    <row r="88" spans="4:17" ht="15.75" thickBot="1">
      <c r="D88" s="119" t="s">
        <v>150</v>
      </c>
      <c r="E88" s="1"/>
      <c r="F88" s="1"/>
      <c r="G88" s="1"/>
      <c r="H88" s="1"/>
      <c r="I88" s="254"/>
      <c r="J88" s="1"/>
      <c r="K88" s="1"/>
      <c r="O88" s="1"/>
      <c r="P88" s="2"/>
      <c r="Q88" s="1"/>
    </row>
    <row r="89" spans="3:17" ht="15.75" thickTop="1">
      <c r="C89" s="226"/>
      <c r="D89" s="227"/>
      <c r="E89" s="228" t="s">
        <v>78</v>
      </c>
      <c r="F89" s="228" t="s">
        <v>80</v>
      </c>
      <c r="G89" s="228" t="s">
        <v>70</v>
      </c>
      <c r="H89" s="229" t="s">
        <v>82</v>
      </c>
      <c r="I89" s="255"/>
      <c r="J89" s="49"/>
      <c r="K89" s="49"/>
      <c r="L89" s="226"/>
      <c r="O89" s="1"/>
      <c r="P89" s="2"/>
      <c r="Q89" s="1"/>
    </row>
    <row r="90" spans="3:17" ht="16.5">
      <c r="C90" s="226"/>
      <c r="D90" s="230"/>
      <c r="E90" s="213" t="s">
        <v>79</v>
      </c>
      <c r="F90" s="213" t="s">
        <v>81</v>
      </c>
      <c r="G90" s="213" t="s">
        <v>89</v>
      </c>
      <c r="H90" s="231" t="s">
        <v>79</v>
      </c>
      <c r="I90" s="255"/>
      <c r="J90" s="49"/>
      <c r="K90" s="49"/>
      <c r="L90" s="226"/>
      <c r="O90" s="1"/>
      <c r="P90" s="2"/>
      <c r="Q90" s="1"/>
    </row>
    <row r="91" spans="3:17" ht="16.5">
      <c r="C91" s="226"/>
      <c r="D91" s="232" t="s">
        <v>76</v>
      </c>
      <c r="E91" s="233" t="s">
        <v>77</v>
      </c>
      <c r="F91" s="233" t="s">
        <v>88</v>
      </c>
      <c r="G91" s="233" t="s">
        <v>87</v>
      </c>
      <c r="H91" s="234" t="s">
        <v>98</v>
      </c>
      <c r="I91" s="255"/>
      <c r="J91" s="49"/>
      <c r="K91" s="49"/>
      <c r="L91" s="226"/>
      <c r="M91" s="226"/>
      <c r="O91" s="1"/>
      <c r="P91" s="2"/>
      <c r="Q91" s="1"/>
    </row>
    <row r="92" spans="4:17" ht="15">
      <c r="D92" s="12" t="s">
        <v>71</v>
      </c>
      <c r="E92" s="235">
        <v>17.29</v>
      </c>
      <c r="F92" s="235">
        <v>1.64</v>
      </c>
      <c r="G92" s="235">
        <f>-2.15-0.69</f>
        <v>-2.84</v>
      </c>
      <c r="H92" s="236">
        <f>E92-F92-G92</f>
        <v>18.49</v>
      </c>
      <c r="I92" s="256"/>
      <c r="J92" s="252"/>
      <c r="K92" s="252"/>
      <c r="O92" s="1"/>
      <c r="P92" s="2"/>
      <c r="Q92" s="1"/>
    </row>
    <row r="93" spans="4:17" ht="15">
      <c r="D93" s="12" t="s">
        <v>72</v>
      </c>
      <c r="E93" s="235">
        <v>15.76</v>
      </c>
      <c r="F93" s="235">
        <v>1.53</v>
      </c>
      <c r="G93" s="235">
        <f>0.42-1.65</f>
        <v>-1.23</v>
      </c>
      <c r="H93" s="236">
        <f>E93-F93-G93</f>
        <v>15.46</v>
      </c>
      <c r="I93" s="256"/>
      <c r="J93" s="252"/>
      <c r="K93" s="252"/>
      <c r="O93" s="1"/>
      <c r="P93" s="2"/>
      <c r="Q93" s="1"/>
    </row>
    <row r="94" spans="4:17" ht="15">
      <c r="D94" s="12" t="s">
        <v>73</v>
      </c>
      <c r="E94" s="235">
        <v>14.94</v>
      </c>
      <c r="F94" s="235">
        <v>1.64</v>
      </c>
      <c r="G94" s="235">
        <f>0.95-1.46</f>
        <v>-0.51</v>
      </c>
      <c r="H94" s="237">
        <f>E94-F94-G94</f>
        <v>13.809999999999999</v>
      </c>
      <c r="I94" s="256"/>
      <c r="J94" s="252"/>
      <c r="K94" s="252"/>
      <c r="O94" s="1"/>
      <c r="P94" s="2"/>
      <c r="Q94" s="1"/>
    </row>
    <row r="95" spans="4:17" ht="15.75" thickBot="1">
      <c r="D95" s="238">
        <f>K4</f>
        <v>0</v>
      </c>
      <c r="E95" s="239" t="e">
        <f>L35</f>
        <v>#DIV/0!</v>
      </c>
      <c r="F95" s="240"/>
      <c r="G95" s="240"/>
      <c r="H95" s="241" t="e">
        <f>L44</f>
        <v>#DIV/0!</v>
      </c>
      <c r="I95" s="256"/>
      <c r="J95" s="252"/>
      <c r="K95" s="252"/>
      <c r="O95" s="1"/>
      <c r="P95" s="2"/>
      <c r="Q95" s="1"/>
    </row>
    <row r="96" spans="4:16" s="4" customFormat="1" ht="16.5" thickTop="1">
      <c r="D96" s="161" t="s">
        <v>130</v>
      </c>
      <c r="F96" s="161" t="s">
        <v>131</v>
      </c>
      <c r="P96" s="3"/>
    </row>
    <row r="97" spans="4:16" s="4" customFormat="1" ht="15.75">
      <c r="D97" s="161" t="s">
        <v>132</v>
      </c>
      <c r="F97" s="161" t="s">
        <v>133</v>
      </c>
      <c r="P97" s="3"/>
    </row>
    <row r="98" spans="4:16" s="4" customFormat="1" ht="15.75">
      <c r="D98" s="161" t="s">
        <v>134</v>
      </c>
      <c r="P98" s="3"/>
    </row>
    <row r="99" spans="4:16" s="4" customFormat="1" ht="15.75">
      <c r="D99" s="161" t="s">
        <v>136</v>
      </c>
      <c r="P99" s="3"/>
    </row>
    <row r="100" spans="4:16" s="4" customFormat="1" ht="15.75">
      <c r="D100" s="1" t="s">
        <v>135</v>
      </c>
      <c r="G100" s="242" t="s">
        <v>137</v>
      </c>
      <c r="P100" s="3"/>
    </row>
    <row r="101" s="4" customFormat="1" ht="15.75">
      <c r="P101" s="3"/>
    </row>
    <row r="119" ht="15.75">
      <c r="L119" s="1">
        <v>2</v>
      </c>
    </row>
    <row r="123" ht="17.25">
      <c r="D123" s="1" t="s">
        <v>99</v>
      </c>
    </row>
    <row r="124" ht="17.25">
      <c r="D124" s="1" t="s">
        <v>103</v>
      </c>
    </row>
    <row r="125" ht="15.75">
      <c r="D125" s="1" t="s">
        <v>100</v>
      </c>
    </row>
    <row r="126" ht="17.25">
      <c r="D126" s="1" t="s">
        <v>101</v>
      </c>
    </row>
    <row r="127" ht="17.25">
      <c r="D127" s="1" t="s">
        <v>102</v>
      </c>
    </row>
  </sheetData>
  <sheetProtection sheet="1" objects="1" scenarios="1" formatCells="0" formatColumns="0" insertColumns="0" insertRows="0" insertHyperlinks="0" deleteColumns="0" deleteRows="0" autoFilter="0" pivotTables="0"/>
  <mergeCells count="2">
    <mergeCell ref="D51:H51"/>
    <mergeCell ref="I53:K53"/>
  </mergeCells>
  <printOptions horizontalCentered="1"/>
  <pageMargins left="0.25" right="0.5" top="1" bottom="1" header="0.5" footer="0.5"/>
  <pageSetup horizontalDpi="300" verticalDpi="300" orientation="portrait" scale="75" r:id="rId3"/>
  <headerFooter alignWithMargins="0">
    <oddHeader>&amp;C&amp;"Gil Sans MT,Bold"&amp;12Comparison With MDFBAS Data</oddHeader>
    <oddFooter>&amp;L&amp;"Gil Sans MT,Bold"&amp;9By:  Craig Thomas and Dennis Stein, MSU-Extension&amp;R&amp;"Gil Sans MT,Bold"&amp;9&amp;D</oddFooter>
  </headerFooter>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Milk Cost of Production Worksheet</dc:title>
  <dc:subject/>
  <dc:creator>Dennis Stein &amp; Craig Thomas</dc:creator>
  <cp:keywords/>
  <dc:description>Last revision:  10/5/06</dc:description>
  <cp:lastModifiedBy>steind</cp:lastModifiedBy>
  <cp:lastPrinted>2016-01-01T21:38:00Z</cp:lastPrinted>
  <dcterms:created xsi:type="dcterms:W3CDTF">1998-02-02T15:14:37Z</dcterms:created>
  <dcterms:modified xsi:type="dcterms:W3CDTF">2016-06-20T18:14:02Z</dcterms:modified>
  <cp:category/>
  <cp:version/>
  <cp:contentType/>
  <cp:contentStatus/>
</cp:coreProperties>
</file>